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165" windowHeight="8685" activeTab="0"/>
  </bookViews>
  <sheets>
    <sheet name="Sheet1" sheetId="1" r:id="rId1"/>
    <sheet name="Info" sheetId="2" r:id="rId2"/>
  </sheets>
  <definedNames>
    <definedName name="__123Graph_A" hidden="1">'Sheet1'!$F$55:$F$102</definedName>
    <definedName name="__123Graph_ACHART5" hidden="1">'Sheet1'!#REF!</definedName>
    <definedName name="__123Graph_B" hidden="1">'Sheet1'!$I$5:$I$14</definedName>
    <definedName name="__123Graph_BCHART5" hidden="1">'Sheet1'!#REF!</definedName>
    <definedName name="__123Graph_C" hidden="1">'Sheet1'!$K$5:$K$14</definedName>
    <definedName name="__123Graph_CCHART5" hidden="1">'Sheet1'!#REF!</definedName>
    <definedName name="__123Graph_D" hidden="1">'Sheet1'!$L$5:$L$14</definedName>
    <definedName name="__123Graph_DCHART5" hidden="1">'Sheet1'!#REF!</definedName>
    <definedName name="__123Graph_X" hidden="1">'Sheet1'!$G$55:$G$102</definedName>
    <definedName name="__123Graph_XCHART5" hidden="1">'Sheet1'!#REF!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<sst xmlns="http://schemas.openxmlformats.org/spreadsheetml/2006/main" count="122" uniqueCount="79">
  <si>
    <t>case B</t>
  </si>
  <si>
    <t>case A</t>
  </si>
  <si>
    <t>LABOR</t>
  </si>
  <si>
    <t>OUTPUT1</t>
  </si>
  <si>
    <t>W/P: Ld1</t>
  </si>
  <si>
    <t>W/P: Ls1</t>
  </si>
  <si>
    <t>OUTPUT2</t>
  </si>
  <si>
    <t>W/P: Ld2</t>
  </si>
  <si>
    <t>W/P: Ls2</t>
  </si>
  <si>
    <t>A - tech parameter</t>
  </si>
  <si>
    <t>a - Y-L elasticity</t>
  </si>
  <si>
    <t>K - capital stock</t>
  </si>
  <si>
    <t>N - Ls parameter</t>
  </si>
  <si>
    <t>j - Ls elasticity</t>
  </si>
  <si>
    <t>G - government spending</t>
  </si>
  <si>
    <t>Z - lump-sum taxes</t>
  </si>
  <si>
    <t>b - MPC</t>
  </si>
  <si>
    <t>c - interest coeff of C &amp; S</t>
  </si>
  <si>
    <t>e - autonomous investment</t>
  </si>
  <si>
    <t>d - interest coeff of invest</t>
  </si>
  <si>
    <t>g - autonomous netX</t>
  </si>
  <si>
    <t>n - interest coeff of netX</t>
  </si>
  <si>
    <t>m - marginal propensity to import</t>
  </si>
  <si>
    <t>Gdef*</t>
  </si>
  <si>
    <t>(Y-T)*</t>
  </si>
  <si>
    <t>C*</t>
  </si>
  <si>
    <t>S*</t>
  </si>
  <si>
    <t>I*</t>
  </si>
  <si>
    <t>netX*</t>
  </si>
  <si>
    <t>Credit*</t>
  </si>
  <si>
    <t>Ms - money supply</t>
  </si>
  <si>
    <t>k - income coeff of Md</t>
  </si>
  <si>
    <t>price level</t>
  </si>
  <si>
    <t>h - interest coeff of Md</t>
  </si>
  <si>
    <t>P* - price level</t>
  </si>
  <si>
    <t>LONG-RUN NEO-CLASSICAL MACROECONOMIC MODEL</t>
  </si>
  <si>
    <t>Y* - real output</t>
  </si>
  <si>
    <t>L* - employment &amp; labor input</t>
  </si>
  <si>
    <t>(W/P)* - real wage</t>
  </si>
  <si>
    <t>R* (percent)</t>
  </si>
  <si>
    <t>R</t>
  </si>
  <si>
    <t>saving</t>
  </si>
  <si>
    <t>credit D</t>
  </si>
  <si>
    <t>Md</t>
  </si>
  <si>
    <t>Ms</t>
  </si>
  <si>
    <t>AD</t>
  </si>
  <si>
    <t>AS</t>
  </si>
  <si>
    <t>An original set of values for the coefficients/parameters and autonomous variables:</t>
  </si>
  <si>
    <t>t - income taxe rate</t>
  </si>
  <si>
    <t>See Info sheet</t>
  </si>
  <si>
    <t>Notes on use and appearance:</t>
  </si>
  <si>
    <t>2 - the colored curves for case B lie atop those for case A until they are shifted</t>
  </si>
  <si>
    <t>1- the bold-outlined cells and some areas of Sheet1 are locked to prevent accidental changes; the password is "macro"</t>
  </si>
  <si>
    <r>
      <t>Y = A K</t>
    </r>
    <r>
      <rPr>
        <vertAlign val="superscript"/>
        <sz val="12"/>
        <rFont val="Times New Roman"/>
        <family val="1"/>
      </rPr>
      <t xml:space="preserve">(1-a) </t>
    </r>
    <r>
      <rPr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 xml:space="preserve">a </t>
    </r>
    <r>
      <rPr>
        <sz val="12"/>
        <rFont val="Times New Roman"/>
        <family val="1"/>
      </rPr>
      <t>where 0 &lt; a &lt; 1</t>
    </r>
  </si>
  <si>
    <r>
      <t>W/P = a A K</t>
    </r>
    <r>
      <rPr>
        <vertAlign val="superscript"/>
        <sz val="12"/>
        <rFont val="Times New Roman"/>
        <family val="1"/>
      </rPr>
      <t>1-a</t>
    </r>
    <r>
      <rPr>
        <sz val="12"/>
        <rFont val="Times New Roman"/>
        <family val="1"/>
      </rPr>
      <t xml:space="preserve"> L</t>
    </r>
    <r>
      <rPr>
        <vertAlign val="superscript"/>
        <sz val="12"/>
        <rFont val="Times New Roman"/>
        <family val="1"/>
      </rPr>
      <t>a-1</t>
    </r>
    <r>
      <rPr>
        <sz val="12"/>
        <rFont val="Times New Roman"/>
        <family val="1"/>
      </rPr>
      <t xml:space="preserve">  =  a Y/L</t>
    </r>
  </si>
  <si>
    <r>
      <t>L = N (W/P)</t>
    </r>
    <r>
      <rPr>
        <vertAlign val="superscript"/>
        <sz val="12"/>
        <rFont val="Times New Roman"/>
        <family val="1"/>
      </rPr>
      <t xml:space="preserve">j </t>
    </r>
  </si>
  <si>
    <t>the production function (Cobb-Douglas)</t>
  </si>
  <si>
    <t>labor demand (derived from production function)</t>
  </si>
  <si>
    <t>labor supply</t>
  </si>
  <si>
    <t>C + I + G + netX = Y</t>
  </si>
  <si>
    <t>Y = C + S + T</t>
  </si>
  <si>
    <t>equilbrium condition of aggregate demand and production or income</t>
  </si>
  <si>
    <t>income identity</t>
  </si>
  <si>
    <t>S = I + (G - T) + netX</t>
  </si>
  <si>
    <t>credit market equilibrium condition (derived from two expressions above)</t>
  </si>
  <si>
    <t>consumption function</t>
  </si>
  <si>
    <t>savings function implied by consumption function above</t>
  </si>
  <si>
    <t>I = e - d R</t>
  </si>
  <si>
    <t>investment function</t>
  </si>
  <si>
    <t>netX = g - m Y - n R</t>
  </si>
  <si>
    <t>net export function</t>
  </si>
  <si>
    <t>SOLUTION for credit market equilibrium</t>
  </si>
  <si>
    <t>M = P (k Y - h R)</t>
  </si>
  <si>
    <t>money demand function</t>
  </si>
  <si>
    <t>Equations Composing the Long-Run Neo-Classical Macroeconomic Model (see also accompanying document - LREquations.doc)</t>
  </si>
  <si>
    <t>a - autonomous consumption</t>
  </si>
  <si>
    <t>C = a + b (Y - T) - c R</t>
  </si>
  <si>
    <t>S = -a + (1-b) (Y - T) + c R</t>
  </si>
  <si>
    <t>-a + (1-b) (Y - T) + c R  =  e - d R + (G - T) + g - m Y - n 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</si>
</sst>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1" fontId="4" fillId="0" borderId="14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1" fontId="4" fillId="0" borderId="14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165" fontId="3" fillId="0" borderId="17" xfId="0" applyNumberFormat="1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1" fontId="3" fillId="0" borderId="15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" fontId="3" fillId="0" borderId="16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17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5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0" borderId="16" xfId="0" applyNumberFormat="1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166" fontId="3" fillId="0" borderId="11" xfId="0" applyNumberFormat="1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4" fontId="4" fillId="0" borderId="16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1" fontId="3" fillId="0" borderId="2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Production Function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25"/>
          <c:w val="0.77075"/>
          <c:h val="0.81125"/>
        </c:manualLayout>
      </c:layout>
      <c:scatterChart>
        <c:scatterStyle val="lineMarker"/>
        <c:varyColors val="0"/>
        <c:ser>
          <c:idx val="0"/>
          <c:order val="0"/>
          <c:tx>
            <c:v>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Sheet1!$F$5:$F$14</c:f>
              <c:numCache/>
            </c:numRef>
          </c:xVal>
          <c:yVal>
            <c:numRef>
              <c:f>Sheet1!$G$5:$G$14</c:f>
              <c:numCache/>
            </c:numRef>
          </c:yVal>
          <c:smooth val="0"/>
        </c:ser>
        <c:ser>
          <c:idx val="1"/>
          <c:order val="1"/>
          <c:tx>
            <c:v>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Sheet1!$F$5:$F$14</c:f>
              <c:numCache/>
            </c:numRef>
          </c:xVal>
          <c:yVal>
            <c:numRef>
              <c:f>Sheet1!$J$5:$J$14</c:f>
              <c:numCache/>
            </c:numRef>
          </c:yVal>
          <c:smooth val="0"/>
        </c:ser>
        <c:axId val="36876420"/>
        <c:axId val="63452325"/>
      </c:scatterChart>
      <c:val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units of labor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63452325"/>
        <c:crosses val="autoZero"/>
        <c:crossBetween val="midCat"/>
        <c:dispUnits/>
        <c:minorUnit val="100"/>
      </c:valAx>
      <c:valAx>
        <c:axId val="6345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units of output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876420"/>
        <c:crosses val="autoZero"/>
        <c:crossBetween val="midCat"/>
        <c:dispUnits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49"/>
          <c:w val="0.140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Labor Market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5"/>
          <c:w val="0.712"/>
          <c:h val="0.81075"/>
        </c:manualLayout>
      </c:layout>
      <c:lineChart>
        <c:grouping val="standard"/>
        <c:varyColors val="0"/>
        <c:ser>
          <c:idx val="0"/>
          <c:order val="0"/>
          <c:tx>
            <c:v>L demand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Sheet1!$H$5:$H$14</c:f>
              <c:numCache/>
            </c:numRef>
          </c:val>
          <c:smooth val="0"/>
        </c:ser>
        <c:ser>
          <c:idx val="1"/>
          <c:order val="1"/>
          <c:tx>
            <c:v>L demand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Sheet1!$K$5:$K$14</c:f>
              <c:numCache/>
            </c:numRef>
          </c:val>
          <c:smooth val="0"/>
        </c:ser>
        <c:ser>
          <c:idx val="2"/>
          <c:order val="2"/>
          <c:tx>
            <c:v>L supply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Sheet1!$I$5:$I$14</c:f>
              <c:numCache/>
            </c:numRef>
          </c:val>
          <c:smooth val="0"/>
        </c:ser>
        <c:ser>
          <c:idx val="3"/>
          <c:order val="3"/>
          <c:tx>
            <c:v>L supply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Sheet1!$L$5:$L$14</c:f>
              <c:numCache/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units of labor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$ - real wage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2000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403"/>
          <c:w val="0.198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Credit Market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"/>
          <c:w val="0.731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v>D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Sheet1!$H$55:$H$69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ser>
          <c:idx val="1"/>
          <c:order val="1"/>
          <c:tx>
            <c:v>S case A 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Sheet1!$G$55:$G$69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ser>
          <c:idx val="2"/>
          <c:order val="2"/>
          <c:tx>
            <c:v>D case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Sheet1!$J$55:$J$69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ser>
          <c:idx val="3"/>
          <c:order val="3"/>
          <c:tx>
            <c:v>S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Sheet1!$I$55:$I$69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axId val="18737720"/>
        <c:axId val="34421753"/>
      </c:scatterChart>
      <c:val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$ - credit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34421753"/>
        <c:crosses val="autoZero"/>
        <c:crossBetween val="midCat"/>
        <c:dispUnits/>
        <c:majorUnit val="200"/>
        <c:minorUnit val="100"/>
      </c:val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 interest rate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737720"/>
        <c:crosses val="autoZero"/>
        <c:crossBetween val="midCat"/>
        <c:dispUnits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08"/>
          <c:w val="0.178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Money Market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7277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Md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Sheet1!$G$82:$G$97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ser>
          <c:idx val="1"/>
          <c:order val="1"/>
          <c:tx>
            <c:v>Md 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Sheet1!$H$82:$H$97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ser>
          <c:idx val="2"/>
          <c:order val="2"/>
          <c:tx>
            <c:v>Ms case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Sheet1!$I$82:$I$97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ser>
          <c:idx val="3"/>
          <c:order val="3"/>
          <c:tx>
            <c:v>Ms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Sheet1!$J$82:$J$97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axId val="41360322"/>
        <c:axId val="36698579"/>
      </c:scatterChart>
      <c:val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$ Money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698579"/>
        <c:crosses val="autoZero"/>
        <c:crossBetween val="midCat"/>
        <c:dispUnits/>
      </c:valAx>
      <c:valAx>
        <c:axId val="366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Price Level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360322"/>
        <c:crosses val="autoZero"/>
        <c:crossBetween val="midCat"/>
        <c:dispUnits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40775"/>
          <c:w val="0.182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AD &amp; 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225"/>
          <c:w val="0.72775"/>
          <c:h val="0.81425"/>
        </c:manualLayout>
      </c:layout>
      <c:scatterChart>
        <c:scatterStyle val="lineMarker"/>
        <c:varyColors val="0"/>
        <c:ser>
          <c:idx val="0"/>
          <c:order val="0"/>
          <c:tx>
            <c:v>AS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Sheet1!$I$105:$I$121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ser>
          <c:idx val="1"/>
          <c:order val="1"/>
          <c:tx>
            <c:v>AS 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Sheet1!$J$105:$J$121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ser>
          <c:idx val="2"/>
          <c:order val="2"/>
          <c:tx>
            <c:v>AD case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Sheet1!$G$105:$G$121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ser>
          <c:idx val="3"/>
          <c:order val="3"/>
          <c:tx>
            <c:v>AD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Sheet1!$H$105:$H$121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axId val="61851756"/>
        <c:axId val="19794893"/>
      </c:scatterChart>
      <c:val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Real GDP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794893"/>
        <c:crosses val="autoZero"/>
        <c:crossBetween val="midCat"/>
        <c:dispUnits/>
      </c:val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Price Level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851756"/>
        <c:crosses val="autoZero"/>
        <c:crossBetween val="midCat"/>
        <c:dispUnits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406"/>
          <c:w val="0.182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180975</xdr:rowOff>
    </xdr:from>
    <xdr:to>
      <xdr:col>0</xdr:col>
      <xdr:colOff>5353050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8100" y="371475"/>
        <a:ext cx="5314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5362575</xdr:colOff>
      <xdr:row>48</xdr:row>
      <xdr:rowOff>171450</xdr:rowOff>
    </xdr:to>
    <xdr:graphicFrame>
      <xdr:nvGraphicFramePr>
        <xdr:cNvPr id="2" name="Chart 2"/>
        <xdr:cNvGraphicFramePr/>
      </xdr:nvGraphicFramePr>
      <xdr:xfrm>
        <a:off x="47625" y="4953000"/>
        <a:ext cx="53149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51</xdr:row>
      <xdr:rowOff>9525</xdr:rowOff>
    </xdr:from>
    <xdr:to>
      <xdr:col>0</xdr:col>
      <xdr:colOff>5343525</xdr:colOff>
      <xdr:row>74</xdr:row>
      <xdr:rowOff>171450</xdr:rowOff>
    </xdr:to>
    <xdr:graphicFrame>
      <xdr:nvGraphicFramePr>
        <xdr:cNvPr id="3" name="Chart 3"/>
        <xdr:cNvGraphicFramePr/>
      </xdr:nvGraphicFramePr>
      <xdr:xfrm>
        <a:off x="76200" y="9725025"/>
        <a:ext cx="5267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76</xdr:row>
      <xdr:rowOff>9525</xdr:rowOff>
    </xdr:from>
    <xdr:to>
      <xdr:col>0</xdr:col>
      <xdr:colOff>5362575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0" y="14487525"/>
        <a:ext cx="52673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101</xdr:row>
      <xdr:rowOff>9525</xdr:rowOff>
    </xdr:from>
    <xdr:to>
      <xdr:col>0</xdr:col>
      <xdr:colOff>5362575</xdr:colOff>
      <xdr:row>124</xdr:row>
      <xdr:rowOff>123825</xdr:rowOff>
    </xdr:to>
    <xdr:graphicFrame>
      <xdr:nvGraphicFramePr>
        <xdr:cNvPr id="5" name="Chart 5"/>
        <xdr:cNvGraphicFramePr/>
      </xdr:nvGraphicFramePr>
      <xdr:xfrm>
        <a:off x="95250" y="19250025"/>
        <a:ext cx="5267325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25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70.625" style="48" customWidth="1"/>
    <col min="2" max="3" width="12.625" style="48" customWidth="1"/>
    <col min="4" max="4" width="20.625" style="48" customWidth="1"/>
    <col min="5" max="5" width="7.625" style="48" customWidth="1"/>
    <col min="6" max="6" width="9.625" style="48" customWidth="1"/>
    <col min="7" max="16384" width="9.625" style="48" customWidth="1"/>
  </cols>
  <sheetData>
    <row r="1" spans="1:5" ht="15" customHeight="1">
      <c r="A1" s="52" t="s">
        <v>35</v>
      </c>
      <c r="B1" s="53" t="s">
        <v>49</v>
      </c>
      <c r="C1" s="3"/>
      <c r="D1" s="1"/>
      <c r="E1" s="1"/>
    </row>
    <row r="2" spans="1:5" ht="15" customHeight="1" thickBot="1">
      <c r="A2" s="3"/>
      <c r="B2" s="54" t="s">
        <v>0</v>
      </c>
      <c r="C2" s="55" t="s">
        <v>1</v>
      </c>
      <c r="D2" s="1"/>
      <c r="E2" s="1"/>
    </row>
    <row r="3" spans="1:12" ht="15" customHeight="1" thickBot="1" thickTop="1">
      <c r="A3" s="1"/>
      <c r="E3" s="1"/>
      <c r="F3" s="49">
        <v>100</v>
      </c>
      <c r="G3" s="1"/>
      <c r="H3" s="1"/>
      <c r="I3" s="1"/>
      <c r="J3" s="1"/>
      <c r="K3" s="1"/>
      <c r="L3" s="1"/>
    </row>
    <row r="4" spans="1:12" ht="15" customHeight="1" thickTop="1">
      <c r="A4" s="1"/>
      <c r="B4" s="42">
        <v>1</v>
      </c>
      <c r="C4" s="50">
        <v>1</v>
      </c>
      <c r="D4" s="56" t="s">
        <v>9</v>
      </c>
      <c r="E4" s="1"/>
      <c r="F4" s="57" t="s">
        <v>2</v>
      </c>
      <c r="G4" s="58" t="s">
        <v>3</v>
      </c>
      <c r="H4" s="58" t="s">
        <v>4</v>
      </c>
      <c r="I4" s="58" t="s">
        <v>5</v>
      </c>
      <c r="J4" s="58" t="s">
        <v>6</v>
      </c>
      <c r="K4" s="58" t="s">
        <v>7</v>
      </c>
      <c r="L4" s="59" t="s">
        <v>8</v>
      </c>
    </row>
    <row r="5" spans="1:12" ht="15" customHeight="1">
      <c r="A5" s="1"/>
      <c r="B5" s="5">
        <v>0.7</v>
      </c>
      <c r="C5" s="1">
        <v>0.7</v>
      </c>
      <c r="D5" s="56" t="s">
        <v>10</v>
      </c>
      <c r="E5" s="1"/>
      <c r="F5" s="6">
        <v>100</v>
      </c>
      <c r="G5" s="21">
        <f aca="true" t="shared" si="0" ref="G5:G14">$C$4*($F5^$C$5)*($C$6^(1-$C$5))</f>
        <v>3027.052645271839</v>
      </c>
      <c r="H5" s="23">
        <f aca="true" t="shared" si="1" ref="H5:H14">$C$5*$G5/$F5</f>
        <v>21.189368516902874</v>
      </c>
      <c r="I5" s="23">
        <f aca="true" t="shared" si="2" ref="I5:I14">($F5/$C$31)^(1/$C$32)</f>
        <v>0.7379573397101467</v>
      </c>
      <c r="J5" s="21">
        <f aca="true" t="shared" si="3" ref="J5:J14">$B$4*($F5^$B$5)*($B$6^(1-$B$5))</f>
        <v>3027.052645271839</v>
      </c>
      <c r="K5" s="23">
        <f aca="true" t="shared" si="4" ref="K5:K14">$B$5*$J5/$F5</f>
        <v>21.189368516902874</v>
      </c>
      <c r="L5" s="25">
        <f aca="true" t="shared" si="5" ref="L5:L14">($F5/$B$31)^(1/$B$32)</f>
        <v>0.7379573397101467</v>
      </c>
    </row>
    <row r="6" spans="1:12" ht="15" customHeight="1">
      <c r="A6" s="1"/>
      <c r="B6" s="5">
        <v>8644368</v>
      </c>
      <c r="C6" s="1">
        <v>8644368</v>
      </c>
      <c r="D6" s="56" t="s">
        <v>11</v>
      </c>
      <c r="E6" s="1"/>
      <c r="F6" s="6">
        <f aca="true" t="shared" si="6" ref="F6:F14">$F5+$F$3</f>
        <v>200</v>
      </c>
      <c r="G6" s="21">
        <f t="shared" si="0"/>
        <v>4917.461530037064</v>
      </c>
      <c r="H6" s="23">
        <f t="shared" si="1"/>
        <v>17.211115355129724</v>
      </c>
      <c r="I6" s="23">
        <f t="shared" si="2"/>
        <v>2.3428685147270816</v>
      </c>
      <c r="J6" s="21">
        <f t="shared" si="3"/>
        <v>4917.461530037064</v>
      </c>
      <c r="K6" s="23">
        <f t="shared" si="4"/>
        <v>17.211115355129724</v>
      </c>
      <c r="L6" s="25">
        <f t="shared" si="5"/>
        <v>2.3428685147270816</v>
      </c>
    </row>
    <row r="7" spans="1:12" ht="15" customHeight="1">
      <c r="A7" s="1"/>
      <c r="B7" s="1"/>
      <c r="C7" s="1"/>
      <c r="D7" s="1"/>
      <c r="E7" s="1"/>
      <c r="F7" s="6">
        <f t="shared" si="6"/>
        <v>300</v>
      </c>
      <c r="G7" s="21">
        <f t="shared" si="0"/>
        <v>6531.378501568875</v>
      </c>
      <c r="H7" s="23">
        <f t="shared" si="1"/>
        <v>15.239883170327376</v>
      </c>
      <c r="I7" s="23">
        <f t="shared" si="2"/>
        <v>4.6050393733004835</v>
      </c>
      <c r="J7" s="21">
        <f t="shared" si="3"/>
        <v>6531.378501568875</v>
      </c>
      <c r="K7" s="23">
        <f t="shared" si="4"/>
        <v>15.239883170327376</v>
      </c>
      <c r="L7" s="25">
        <f t="shared" si="5"/>
        <v>4.6050393733004835</v>
      </c>
    </row>
    <row r="8" spans="1:12" ht="15" customHeight="1">
      <c r="A8" s="1"/>
      <c r="B8" s="1"/>
      <c r="C8" s="1"/>
      <c r="D8" s="1"/>
      <c r="E8" s="1"/>
      <c r="F8" s="6">
        <f t="shared" si="6"/>
        <v>400</v>
      </c>
      <c r="G8" s="21">
        <f t="shared" si="0"/>
        <v>7988.439823524409</v>
      </c>
      <c r="H8" s="23">
        <f t="shared" si="1"/>
        <v>13.979769691167714</v>
      </c>
      <c r="I8" s="23">
        <f t="shared" si="2"/>
        <v>7.438143889801886</v>
      </c>
      <c r="J8" s="21">
        <f t="shared" si="3"/>
        <v>7988.439823524409</v>
      </c>
      <c r="K8" s="23">
        <f t="shared" si="4"/>
        <v>13.979769691167714</v>
      </c>
      <c r="L8" s="25">
        <f t="shared" si="5"/>
        <v>7.438143889801886</v>
      </c>
    </row>
    <row r="9" spans="1:12" ht="15" customHeight="1" thickBot="1">
      <c r="A9" s="1"/>
      <c r="B9" s="1"/>
      <c r="C9" s="1"/>
      <c r="D9" s="1"/>
      <c r="E9" s="1"/>
      <c r="F9" s="6">
        <f t="shared" si="6"/>
        <v>500</v>
      </c>
      <c r="G9" s="21">
        <f t="shared" si="0"/>
        <v>9338.969931844525</v>
      </c>
      <c r="H9" s="23">
        <f t="shared" si="1"/>
        <v>13.074557904582335</v>
      </c>
      <c r="I9" s="23">
        <f t="shared" si="2"/>
        <v>10.789001756784234</v>
      </c>
      <c r="J9" s="21">
        <f t="shared" si="3"/>
        <v>9338.969931844525</v>
      </c>
      <c r="K9" s="23">
        <f t="shared" si="4"/>
        <v>13.074557904582335</v>
      </c>
      <c r="L9" s="25">
        <f t="shared" si="5"/>
        <v>10.789001756784234</v>
      </c>
    </row>
    <row r="10" spans="1:12" ht="15" customHeight="1" thickTop="1">
      <c r="A10" s="1"/>
      <c r="B10" s="15">
        <f>B4*B11^B5*(B6^(1-B5))</f>
        <v>10000.000148155728</v>
      </c>
      <c r="C10" s="16">
        <f>C4*C11^C5*(C6^(1-C5))</f>
        <v>10000.000148155728</v>
      </c>
      <c r="D10" s="56" t="s">
        <v>36</v>
      </c>
      <c r="E10" s="1"/>
      <c r="F10" s="6">
        <f t="shared" si="6"/>
        <v>600</v>
      </c>
      <c r="G10" s="21">
        <f t="shared" si="0"/>
        <v>10610.255678817834</v>
      </c>
      <c r="H10" s="23">
        <f t="shared" si="1"/>
        <v>12.378631625287472</v>
      </c>
      <c r="I10" s="23">
        <f t="shared" si="2"/>
        <v>14.620088691064328</v>
      </c>
      <c r="J10" s="21">
        <f t="shared" si="3"/>
        <v>10610.255678817834</v>
      </c>
      <c r="K10" s="23">
        <f t="shared" si="4"/>
        <v>12.378631625287472</v>
      </c>
      <c r="L10" s="25">
        <f t="shared" si="5"/>
        <v>14.620088691064328</v>
      </c>
    </row>
    <row r="11" spans="1:12" ht="15" customHeight="1">
      <c r="A11" s="1"/>
      <c r="B11" s="17">
        <f>(B5*B4*(B6^(1-B5))*(B31^(1/B32)))^(1/(1-B5+(1/B32)))</f>
        <v>551.315301385632</v>
      </c>
      <c r="C11" s="18">
        <f>(C5*C4*(C6^(1-C5))*(C31^(1/C32)))^(1/(1-C5+(1/C32)))</f>
        <v>551.315301385632</v>
      </c>
      <c r="D11" s="56" t="s">
        <v>37</v>
      </c>
      <c r="E11" s="1"/>
      <c r="F11" s="6">
        <f t="shared" si="6"/>
        <v>700</v>
      </c>
      <c r="G11" s="21">
        <f t="shared" si="0"/>
        <v>11819.214163329349</v>
      </c>
      <c r="H11" s="23">
        <f t="shared" si="1"/>
        <v>11.819214163329349</v>
      </c>
      <c r="I11" s="23">
        <f t="shared" si="2"/>
        <v>18.902880548682905</v>
      </c>
      <c r="J11" s="21">
        <f t="shared" si="3"/>
        <v>11819.214163329349</v>
      </c>
      <c r="K11" s="23">
        <f t="shared" si="4"/>
        <v>11.819214163329349</v>
      </c>
      <c r="L11" s="25">
        <f t="shared" si="5"/>
        <v>18.902880548682905</v>
      </c>
    </row>
    <row r="12" spans="1:12" ht="15" customHeight="1" thickBot="1">
      <c r="A12" s="1"/>
      <c r="B12" s="19">
        <f>(B5*B4*(B6^(1-B5))/(1/B31)^(B5-1))^(1/(1+B32-B5*B32))</f>
        <v>12.696908803575306</v>
      </c>
      <c r="C12" s="20">
        <f>(C5*C4*(C6^(1-C5))/(1/C31)^(C5-1))^(1/(1+C32-C5*C32))</f>
        <v>12.696908803575306</v>
      </c>
      <c r="D12" s="56" t="s">
        <v>38</v>
      </c>
      <c r="E12" s="1"/>
      <c r="F12" s="6">
        <f t="shared" si="6"/>
        <v>800</v>
      </c>
      <c r="G12" s="21">
        <f t="shared" si="0"/>
        <v>12977.25877961057</v>
      </c>
      <c r="H12" s="23">
        <f t="shared" si="1"/>
        <v>11.35510143215925</v>
      </c>
      <c r="I12" s="23">
        <f t="shared" si="2"/>
        <v>23.614634870724696</v>
      </c>
      <c r="J12" s="21">
        <f t="shared" si="3"/>
        <v>12977.25877961057</v>
      </c>
      <c r="K12" s="23">
        <f t="shared" si="4"/>
        <v>11.35510143215925</v>
      </c>
      <c r="L12" s="25">
        <f t="shared" si="5"/>
        <v>23.614634870724696</v>
      </c>
    </row>
    <row r="13" spans="1:12" ht="15" customHeight="1" thickTop="1">
      <c r="A13" s="1"/>
      <c r="B13" s="1"/>
      <c r="C13" s="1"/>
      <c r="D13" s="1"/>
      <c r="E13" s="1"/>
      <c r="F13" s="6">
        <f t="shared" si="6"/>
        <v>900</v>
      </c>
      <c r="G13" s="21">
        <f t="shared" si="0"/>
        <v>14092.554748721652</v>
      </c>
      <c r="H13" s="23">
        <f t="shared" si="1"/>
        <v>10.960875915672394</v>
      </c>
      <c r="I13" s="23">
        <f t="shared" si="2"/>
        <v>28.736603714758242</v>
      </c>
      <c r="J13" s="21">
        <f t="shared" si="3"/>
        <v>14092.554748721652</v>
      </c>
      <c r="K13" s="23">
        <f t="shared" si="4"/>
        <v>10.960875915672394</v>
      </c>
      <c r="L13" s="25">
        <f t="shared" si="5"/>
        <v>28.736603714758242</v>
      </c>
    </row>
    <row r="14" spans="1:12" ht="15" customHeight="1" thickBot="1">
      <c r="A14" s="1"/>
      <c r="B14" s="1"/>
      <c r="C14" s="1"/>
      <c r="D14" s="1"/>
      <c r="E14" s="1"/>
      <c r="F14" s="7">
        <f t="shared" si="6"/>
        <v>1000</v>
      </c>
      <c r="G14" s="22">
        <f t="shared" si="0"/>
        <v>15171.201413279092</v>
      </c>
      <c r="H14" s="24">
        <f t="shared" si="1"/>
        <v>10.619840989295364</v>
      </c>
      <c r="I14" s="24">
        <f t="shared" si="2"/>
        <v>34.252945476812094</v>
      </c>
      <c r="J14" s="22">
        <f t="shared" si="3"/>
        <v>15171.201413279092</v>
      </c>
      <c r="K14" s="24">
        <f t="shared" si="4"/>
        <v>10.619840989295364</v>
      </c>
      <c r="L14" s="26">
        <f t="shared" si="5"/>
        <v>34.252945476812094</v>
      </c>
    </row>
    <row r="15" spans="1:12" ht="15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>
      <c r="A24" s="1"/>
      <c r="E24" s="1"/>
      <c r="F24" s="1"/>
      <c r="G24" s="1"/>
      <c r="H24" s="1"/>
      <c r="I24" s="1"/>
      <c r="J24" s="1"/>
      <c r="K24" s="1"/>
      <c r="L24" s="1"/>
    </row>
    <row r="25" spans="1:12" ht="15" customHeight="1">
      <c r="A25" s="1"/>
      <c r="E25" s="1"/>
      <c r="F25" s="1"/>
      <c r="G25" s="1"/>
      <c r="H25" s="1"/>
      <c r="I25" s="1"/>
      <c r="J25" s="1"/>
      <c r="K25" s="1"/>
      <c r="L25" s="1"/>
    </row>
    <row r="26" spans="1:12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 customHeight="1">
      <c r="A31" s="1"/>
      <c r="B31" s="27">
        <v>120</v>
      </c>
      <c r="C31" s="1">
        <v>120</v>
      </c>
      <c r="D31" s="56" t="s">
        <v>12</v>
      </c>
      <c r="E31" s="1"/>
      <c r="F31" s="1"/>
      <c r="G31" s="1"/>
      <c r="H31" s="1"/>
      <c r="I31" s="1"/>
      <c r="J31" s="1"/>
      <c r="K31" s="1"/>
      <c r="L31" s="1"/>
    </row>
    <row r="32" spans="1:12" ht="15" customHeight="1">
      <c r="A32" s="1"/>
      <c r="B32" s="27">
        <v>0.6</v>
      </c>
      <c r="C32" s="1">
        <v>0.6</v>
      </c>
      <c r="D32" s="56" t="s">
        <v>13</v>
      </c>
      <c r="E32" s="1"/>
      <c r="F32" s="1"/>
      <c r="G32" s="1"/>
      <c r="H32" s="1"/>
      <c r="I32" s="1"/>
      <c r="J32" s="1"/>
      <c r="K32" s="1"/>
      <c r="L32" s="1"/>
    </row>
    <row r="33" spans="1:12" ht="15" customHeight="1">
      <c r="A33" s="1"/>
      <c r="E33" s="1"/>
      <c r="F33" s="1"/>
      <c r="G33" s="1"/>
      <c r="H33" s="1"/>
      <c r="I33" s="1"/>
      <c r="J33" s="1"/>
      <c r="K33" s="1"/>
      <c r="L33" s="1"/>
    </row>
    <row r="34" spans="1:12" ht="15" customHeight="1">
      <c r="A34" s="1"/>
      <c r="E34" s="1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 thickTop="1">
      <c r="A37" s="1"/>
      <c r="B37" s="9">
        <f>$B$10</f>
        <v>10000.000148155728</v>
      </c>
      <c r="C37" s="10">
        <f>$C$10</f>
        <v>10000.000148155728</v>
      </c>
      <c r="D37" s="56" t="s">
        <v>36</v>
      </c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1"/>
      <c r="B38" s="11">
        <f>$B$11</f>
        <v>551.315301385632</v>
      </c>
      <c r="C38" s="12">
        <f>$C$11</f>
        <v>551.315301385632</v>
      </c>
      <c r="D38" s="56" t="s">
        <v>37</v>
      </c>
      <c r="E38" s="1"/>
      <c r="F38" s="1"/>
      <c r="G38" s="1"/>
      <c r="H38" s="1"/>
      <c r="I38" s="1"/>
      <c r="J38" s="1"/>
      <c r="K38" s="1"/>
      <c r="L38" s="1"/>
    </row>
    <row r="39" spans="1:12" ht="15" customHeight="1" thickBot="1">
      <c r="A39" s="1"/>
      <c r="B39" s="13">
        <f>$B$12</f>
        <v>12.696908803575306</v>
      </c>
      <c r="C39" s="14">
        <f>$C$12</f>
        <v>12.696908803575306</v>
      </c>
      <c r="D39" s="56" t="s">
        <v>38</v>
      </c>
      <c r="E39" s="1"/>
      <c r="F39" s="1"/>
      <c r="G39" s="1"/>
      <c r="H39" s="1"/>
      <c r="I39" s="1"/>
      <c r="J39" s="1"/>
      <c r="K39" s="1"/>
      <c r="L39" s="1"/>
    </row>
    <row r="40" spans="1:12" ht="15" customHeigh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customHeight="1">
      <c r="A44" s="1"/>
      <c r="B44" s="1"/>
      <c r="C44" s="1"/>
      <c r="D44" s="1"/>
      <c r="E44" s="1"/>
      <c r="K44" s="1"/>
      <c r="L44" s="1"/>
    </row>
    <row r="45" spans="1:12" ht="15" customHeight="1">
      <c r="A45" s="1"/>
      <c r="B45" s="1"/>
      <c r="C45" s="1"/>
      <c r="D45" s="1"/>
      <c r="E45" s="1"/>
      <c r="K45" s="1"/>
      <c r="L45" s="1"/>
    </row>
    <row r="46" spans="1:12" ht="15" customHeight="1">
      <c r="A46" s="1"/>
      <c r="E46" s="1"/>
      <c r="K46" s="1"/>
      <c r="L46" s="1"/>
    </row>
    <row r="47" spans="1:12" ht="15" customHeight="1">
      <c r="A47" s="1"/>
      <c r="E47" s="1"/>
      <c r="K47" s="1"/>
      <c r="L47" s="1"/>
    </row>
    <row r="48" spans="1:12" ht="15" customHeight="1">
      <c r="A48" s="1"/>
      <c r="E48" s="1"/>
      <c r="K48" s="1"/>
      <c r="L48" s="1"/>
    </row>
    <row r="49" spans="1:12" ht="15" customHeight="1">
      <c r="A49" s="1"/>
      <c r="E49" s="1"/>
      <c r="K49" s="1"/>
      <c r="L49" s="1"/>
    </row>
    <row r="50" spans="1:12" ht="15" customHeight="1">
      <c r="A50" s="1"/>
      <c r="E50" s="1"/>
      <c r="K50" s="1"/>
      <c r="L50" s="1"/>
    </row>
    <row r="51" spans="1:12" ht="15" customHeight="1">
      <c r="A51" s="1"/>
      <c r="E51" s="1"/>
      <c r="K51" s="1"/>
      <c r="L51" s="1"/>
    </row>
    <row r="52" spans="1:12" ht="15" customHeight="1" thickBot="1">
      <c r="A52" s="1"/>
      <c r="B52" s="1">
        <v>1800</v>
      </c>
      <c r="C52" s="1">
        <v>1800</v>
      </c>
      <c r="D52" s="56" t="s">
        <v>14</v>
      </c>
      <c r="E52" s="1"/>
      <c r="K52" s="1"/>
      <c r="L52" s="1"/>
    </row>
    <row r="53" spans="1:12" ht="15" customHeight="1" thickTop="1">
      <c r="A53" s="1"/>
      <c r="B53" s="1">
        <v>200</v>
      </c>
      <c r="C53" s="1">
        <v>200</v>
      </c>
      <c r="D53" s="56" t="s">
        <v>15</v>
      </c>
      <c r="E53" s="1"/>
      <c r="F53" s="61"/>
      <c r="G53" s="62" t="s">
        <v>1</v>
      </c>
      <c r="H53" s="62" t="s">
        <v>1</v>
      </c>
      <c r="I53" s="62" t="s">
        <v>0</v>
      </c>
      <c r="J53" s="63" t="s">
        <v>0</v>
      </c>
      <c r="K53" s="1"/>
      <c r="L53" s="1"/>
    </row>
    <row r="54" spans="1:12" ht="15" customHeight="1">
      <c r="A54" s="1"/>
      <c r="B54" s="51">
        <v>0.15</v>
      </c>
      <c r="C54" s="51">
        <v>0.15</v>
      </c>
      <c r="D54" s="56" t="s">
        <v>48</v>
      </c>
      <c r="E54" s="1"/>
      <c r="F54" s="64" t="s">
        <v>40</v>
      </c>
      <c r="G54" s="65" t="s">
        <v>41</v>
      </c>
      <c r="H54" s="65" t="s">
        <v>42</v>
      </c>
      <c r="I54" s="65" t="s">
        <v>41</v>
      </c>
      <c r="J54" s="66" t="s">
        <v>42</v>
      </c>
      <c r="K54" s="1"/>
      <c r="L54" s="1"/>
    </row>
    <row r="55" spans="1:12" ht="15" customHeight="1">
      <c r="A55" s="1"/>
      <c r="D55" s="60"/>
      <c r="E55" s="1"/>
      <c r="F55" s="6">
        <v>1</v>
      </c>
      <c r="G55" s="32">
        <f aca="true" t="shared" si="7" ref="G55:G69">-$C$56+(1-$C$57)*$C$68+$C$58*F55</f>
        <v>875.0000188898555</v>
      </c>
      <c r="H55" s="32">
        <f aca="true" t="shared" si="8" ref="H55:H69">$C$67+$C$60-$C$61*F55+$C$63-$C$64*F55-$C$65*$C$10</f>
        <v>1354.999962961068</v>
      </c>
      <c r="I55" s="32">
        <f aca="true" t="shared" si="9" ref="I55:I69">-$B$56+(1-$B$57)*$B$68+$B$58*F55</f>
        <v>875.0000188898555</v>
      </c>
      <c r="J55" s="28">
        <f aca="true" t="shared" si="10" ref="J55:J69">$B$67+$B$60-$B$61*F55+$B$63-$B$64*F55-$B$65*$B$10</f>
        <v>1354.999962961068</v>
      </c>
      <c r="K55" s="1"/>
      <c r="L55" s="1"/>
    </row>
    <row r="56" spans="1:12" ht="15" customHeight="1">
      <c r="A56" s="1"/>
      <c r="B56" s="1">
        <v>400</v>
      </c>
      <c r="C56" s="1">
        <v>400</v>
      </c>
      <c r="D56" s="56" t="s">
        <v>75</v>
      </c>
      <c r="E56" s="1"/>
      <c r="F56" s="6">
        <v>2</v>
      </c>
      <c r="G56" s="32">
        <f t="shared" si="7"/>
        <v>905.0000188898555</v>
      </c>
      <c r="H56" s="32">
        <f t="shared" si="8"/>
        <v>1264.999962961068</v>
      </c>
      <c r="I56" s="32">
        <f t="shared" si="9"/>
        <v>905.0000188898555</v>
      </c>
      <c r="J56" s="28">
        <f t="shared" si="10"/>
        <v>1264.999962961068</v>
      </c>
      <c r="K56" s="1"/>
      <c r="L56" s="1"/>
    </row>
    <row r="57" spans="1:12" ht="15" customHeight="1">
      <c r="A57" s="1"/>
      <c r="B57" s="1">
        <v>0.85</v>
      </c>
      <c r="C57" s="1">
        <v>0.85</v>
      </c>
      <c r="D57" s="56" t="s">
        <v>16</v>
      </c>
      <c r="E57" s="1"/>
      <c r="F57" s="6">
        <v>3</v>
      </c>
      <c r="G57" s="32">
        <f t="shared" si="7"/>
        <v>935.0000188898555</v>
      </c>
      <c r="H57" s="32">
        <f t="shared" si="8"/>
        <v>1174.999962961068</v>
      </c>
      <c r="I57" s="32">
        <f t="shared" si="9"/>
        <v>935.0000188898555</v>
      </c>
      <c r="J57" s="28">
        <f t="shared" si="10"/>
        <v>1174.999962961068</v>
      </c>
      <c r="K57" s="1"/>
      <c r="L57" s="1"/>
    </row>
    <row r="58" spans="1:12" ht="15" customHeight="1">
      <c r="A58" s="1"/>
      <c r="B58" s="1">
        <v>30</v>
      </c>
      <c r="C58" s="1">
        <v>30</v>
      </c>
      <c r="D58" s="56" t="s">
        <v>17</v>
      </c>
      <c r="E58" s="1"/>
      <c r="F58" s="6">
        <v>4</v>
      </c>
      <c r="G58" s="32">
        <f t="shared" si="7"/>
        <v>965.0000188898555</v>
      </c>
      <c r="H58" s="32">
        <f t="shared" si="8"/>
        <v>1084.999962961068</v>
      </c>
      <c r="I58" s="32">
        <f t="shared" si="9"/>
        <v>965.0000188898555</v>
      </c>
      <c r="J58" s="28">
        <f t="shared" si="10"/>
        <v>1084.999962961068</v>
      </c>
      <c r="K58" s="1"/>
      <c r="L58" s="1"/>
    </row>
    <row r="59" spans="1:12" ht="15" customHeight="1">
      <c r="A59" s="1"/>
      <c r="D59" s="60"/>
      <c r="E59" s="1"/>
      <c r="F59" s="6">
        <v>5</v>
      </c>
      <c r="G59" s="32">
        <f t="shared" si="7"/>
        <v>995.0000188898555</v>
      </c>
      <c r="H59" s="32">
        <f t="shared" si="8"/>
        <v>994.9999629610678</v>
      </c>
      <c r="I59" s="32">
        <f t="shared" si="9"/>
        <v>995.0000188898555</v>
      </c>
      <c r="J59" s="28">
        <f t="shared" si="10"/>
        <v>994.9999629610678</v>
      </c>
      <c r="K59" s="1"/>
      <c r="L59" s="1"/>
    </row>
    <row r="60" spans="1:12" ht="15" customHeight="1">
      <c r="A60" s="1"/>
      <c r="B60" s="1">
        <v>1700</v>
      </c>
      <c r="C60" s="1">
        <v>1700</v>
      </c>
      <c r="D60" s="56" t="s">
        <v>18</v>
      </c>
      <c r="E60" s="1"/>
      <c r="F60" s="6">
        <v>6</v>
      </c>
      <c r="G60" s="32">
        <f t="shared" si="7"/>
        <v>1025.0000188898555</v>
      </c>
      <c r="H60" s="32">
        <f t="shared" si="8"/>
        <v>904.999962961068</v>
      </c>
      <c r="I60" s="32">
        <f t="shared" si="9"/>
        <v>1025.0000188898555</v>
      </c>
      <c r="J60" s="28">
        <f t="shared" si="10"/>
        <v>904.999962961068</v>
      </c>
      <c r="K60" s="1"/>
      <c r="L60" s="1"/>
    </row>
    <row r="61" spans="1:12" ht="15" customHeight="1">
      <c r="A61" s="1"/>
      <c r="B61" s="1">
        <v>70</v>
      </c>
      <c r="C61" s="1">
        <v>70</v>
      </c>
      <c r="D61" s="56" t="s">
        <v>19</v>
      </c>
      <c r="E61" s="1"/>
      <c r="F61" s="6">
        <v>7</v>
      </c>
      <c r="G61" s="32">
        <f t="shared" si="7"/>
        <v>1055.0000188898555</v>
      </c>
      <c r="H61" s="32">
        <f t="shared" si="8"/>
        <v>814.999962961068</v>
      </c>
      <c r="I61" s="32">
        <f t="shared" si="9"/>
        <v>1055.0000188898555</v>
      </c>
      <c r="J61" s="28">
        <f t="shared" si="10"/>
        <v>814.999962961068</v>
      </c>
      <c r="K61" s="1"/>
      <c r="L61" s="1"/>
    </row>
    <row r="62" spans="1:12" ht="15" customHeight="1">
      <c r="A62" s="1"/>
      <c r="D62" s="60"/>
      <c r="E62" s="1"/>
      <c r="F62" s="6">
        <v>8</v>
      </c>
      <c r="G62" s="32">
        <f t="shared" si="7"/>
        <v>1085.0000188898555</v>
      </c>
      <c r="H62" s="32">
        <f t="shared" si="8"/>
        <v>724.999962961068</v>
      </c>
      <c r="I62" s="32">
        <f t="shared" si="9"/>
        <v>1085.0000188898555</v>
      </c>
      <c r="J62" s="28">
        <f t="shared" si="10"/>
        <v>724.999962961068</v>
      </c>
      <c r="K62" s="1"/>
      <c r="L62" s="1"/>
    </row>
    <row r="63" spans="1:12" ht="15" customHeight="1">
      <c r="A63" s="1"/>
      <c r="B63" s="1">
        <v>645</v>
      </c>
      <c r="C63" s="1">
        <v>645</v>
      </c>
      <c r="D63" s="56" t="s">
        <v>20</v>
      </c>
      <c r="E63" s="1"/>
      <c r="F63" s="6">
        <v>9</v>
      </c>
      <c r="G63" s="32">
        <f t="shared" si="7"/>
        <v>1115.0000188898555</v>
      </c>
      <c r="H63" s="32">
        <f t="shared" si="8"/>
        <v>634.999962961068</v>
      </c>
      <c r="I63" s="32">
        <f t="shared" si="9"/>
        <v>1115.0000188898555</v>
      </c>
      <c r="J63" s="28">
        <f t="shared" si="10"/>
        <v>634.999962961068</v>
      </c>
      <c r="K63" s="1"/>
      <c r="L63" s="1"/>
    </row>
    <row r="64" spans="1:12" ht="15" customHeight="1">
      <c r="A64" s="1"/>
      <c r="B64" s="1">
        <v>20</v>
      </c>
      <c r="C64" s="1">
        <v>20</v>
      </c>
      <c r="D64" s="56" t="s">
        <v>21</v>
      </c>
      <c r="E64" s="1"/>
      <c r="F64" s="6">
        <v>10</v>
      </c>
      <c r="G64" s="32">
        <f t="shared" si="7"/>
        <v>1145.0000188898555</v>
      </c>
      <c r="H64" s="32">
        <f t="shared" si="8"/>
        <v>544.999962961068</v>
      </c>
      <c r="I64" s="32">
        <f t="shared" si="9"/>
        <v>1145.0000188898555</v>
      </c>
      <c r="J64" s="28">
        <f t="shared" si="10"/>
        <v>544.999962961068</v>
      </c>
      <c r="K64" s="1"/>
      <c r="L64" s="1"/>
    </row>
    <row r="65" spans="1:12" ht="15" customHeight="1">
      <c r="A65" s="1"/>
      <c r="B65" s="1">
        <v>0.1</v>
      </c>
      <c r="C65" s="1">
        <v>0.1</v>
      </c>
      <c r="D65" s="56" t="s">
        <v>22</v>
      </c>
      <c r="E65" s="1"/>
      <c r="F65" s="6">
        <v>11</v>
      </c>
      <c r="G65" s="32">
        <f t="shared" si="7"/>
        <v>1175.0000188898555</v>
      </c>
      <c r="H65" s="32">
        <f t="shared" si="8"/>
        <v>454.99996296106804</v>
      </c>
      <c r="I65" s="32">
        <f t="shared" si="9"/>
        <v>1175.0000188898555</v>
      </c>
      <c r="J65" s="28">
        <f t="shared" si="10"/>
        <v>454.99996296106804</v>
      </c>
      <c r="K65" s="1"/>
      <c r="L65" s="1"/>
    </row>
    <row r="66" spans="1:12" ht="15" customHeight="1" thickBot="1">
      <c r="A66" s="1"/>
      <c r="E66" s="1"/>
      <c r="F66" s="6">
        <v>12</v>
      </c>
      <c r="G66" s="32">
        <f t="shared" si="7"/>
        <v>1205.0000188898555</v>
      </c>
      <c r="H66" s="32">
        <f t="shared" si="8"/>
        <v>364.99996296106804</v>
      </c>
      <c r="I66" s="32">
        <f t="shared" si="9"/>
        <v>1205.0000188898555</v>
      </c>
      <c r="J66" s="28">
        <f t="shared" si="10"/>
        <v>364.99996296106804</v>
      </c>
      <c r="K66" s="1"/>
      <c r="L66" s="1"/>
    </row>
    <row r="67" spans="1:10" ht="15" customHeight="1" thickTop="1">
      <c r="A67" s="1"/>
      <c r="B67" s="9">
        <f>B52-B53-B54*B10</f>
        <v>99.99997777664089</v>
      </c>
      <c r="C67" s="10">
        <f>C52-C53-C54*C10</f>
        <v>99.99997777664089</v>
      </c>
      <c r="D67" s="56" t="s">
        <v>23</v>
      </c>
      <c r="E67" s="1"/>
      <c r="F67" s="6">
        <v>13</v>
      </c>
      <c r="G67" s="32">
        <f t="shared" si="7"/>
        <v>1235.0000188898555</v>
      </c>
      <c r="H67" s="32">
        <f t="shared" si="8"/>
        <v>274.99996296106804</v>
      </c>
      <c r="I67" s="32">
        <f t="shared" si="9"/>
        <v>1235.0000188898555</v>
      </c>
      <c r="J67" s="28">
        <f t="shared" si="10"/>
        <v>274.99996296106804</v>
      </c>
    </row>
    <row r="68" spans="1:10" ht="15" customHeight="1">
      <c r="A68" s="1"/>
      <c r="B68" s="11">
        <f>B10-B53-B54*B10</f>
        <v>8300.000125932369</v>
      </c>
      <c r="C68" s="12">
        <f>C10-C53-C54*C10</f>
        <v>8300.000125932369</v>
      </c>
      <c r="D68" s="56" t="s">
        <v>24</v>
      </c>
      <c r="E68" s="1"/>
      <c r="F68" s="6">
        <v>14</v>
      </c>
      <c r="G68" s="32">
        <f t="shared" si="7"/>
        <v>1265.0000188898555</v>
      </c>
      <c r="H68" s="32">
        <f t="shared" si="8"/>
        <v>184.99996296106804</v>
      </c>
      <c r="I68" s="32">
        <f t="shared" si="9"/>
        <v>1265.0000188898555</v>
      </c>
      <c r="J68" s="28">
        <f t="shared" si="10"/>
        <v>184.99996296106804</v>
      </c>
    </row>
    <row r="69" spans="1:10" ht="15" customHeight="1" thickBot="1">
      <c r="A69" s="1"/>
      <c r="B69" s="11">
        <f>B56+B57*B68-B58*B73</f>
        <v>7305.00012102471</v>
      </c>
      <c r="C69" s="12">
        <f>C56+C57*C68-C58*C73</f>
        <v>7305.00012102471</v>
      </c>
      <c r="D69" s="56" t="s">
        <v>25</v>
      </c>
      <c r="E69" s="1"/>
      <c r="F69" s="7">
        <v>15</v>
      </c>
      <c r="G69" s="33">
        <f t="shared" si="7"/>
        <v>1295.0000188898555</v>
      </c>
      <c r="H69" s="33">
        <f t="shared" si="8"/>
        <v>94.99996296106804</v>
      </c>
      <c r="I69" s="33">
        <f t="shared" si="9"/>
        <v>1295.0000188898555</v>
      </c>
      <c r="J69" s="31">
        <f t="shared" si="10"/>
        <v>94.99996296106804</v>
      </c>
    </row>
    <row r="70" spans="1:8" ht="15" customHeight="1" thickTop="1">
      <c r="A70" s="1"/>
      <c r="B70" s="11">
        <f>-B56+(1-B57)*B68+B58*B73</f>
        <v>995.0000049076586</v>
      </c>
      <c r="C70" s="12">
        <f>-C56+(1-C57)*C68+C58*C73</f>
        <v>995.0000049076586</v>
      </c>
      <c r="D70" s="56" t="s">
        <v>26</v>
      </c>
      <c r="E70" s="1"/>
      <c r="F70" s="1"/>
      <c r="H70" s="1"/>
    </row>
    <row r="71" spans="1:8" ht="15" customHeight="1">
      <c r="A71" s="1"/>
      <c r="B71" s="11">
        <f>B60-B61*B73</f>
        <v>1350.000032625126</v>
      </c>
      <c r="C71" s="12">
        <f>C60-C61*C73</f>
        <v>1350.000032625126</v>
      </c>
      <c r="D71" s="56" t="s">
        <v>27</v>
      </c>
      <c r="E71" s="1"/>
      <c r="F71" s="1"/>
      <c r="H71" s="1"/>
    </row>
    <row r="72" spans="1:8" ht="15" customHeight="1">
      <c r="A72" s="1"/>
      <c r="B72" s="11">
        <f>B63-B64*B73-B65*B10</f>
        <v>-455.0000054941082</v>
      </c>
      <c r="C72" s="12">
        <f>C63-C64*C73-C65*C10</f>
        <v>-455.0000054941082</v>
      </c>
      <c r="D72" s="56" t="s">
        <v>28</v>
      </c>
      <c r="E72" s="1"/>
      <c r="F72" s="1"/>
      <c r="H72" s="1"/>
    </row>
    <row r="73" spans="1:8" ht="15" customHeight="1">
      <c r="A73" s="1"/>
      <c r="B73" s="34">
        <f>(B56-(1-B57)*B68+B67+B60+B63-B65*B10)/(B58+B61+B64)</f>
        <v>4.999999533926771</v>
      </c>
      <c r="C73" s="35">
        <f>(C56-(1-C57)*C68+C67+C60+C63-C65*C10)/(C58+C61+C64)</f>
        <v>4.999999533926771</v>
      </c>
      <c r="D73" s="56" t="s">
        <v>39</v>
      </c>
      <c r="E73" s="1"/>
      <c r="F73" s="1"/>
      <c r="H73" s="1"/>
    </row>
    <row r="74" spans="1:8" ht="15" customHeight="1" thickBot="1">
      <c r="A74" s="1"/>
      <c r="B74" s="36">
        <f>B67+B71+B72</f>
        <v>995.0000049076588</v>
      </c>
      <c r="C74" s="37">
        <f>C67+C71+C72</f>
        <v>995.0000049076588</v>
      </c>
      <c r="D74" s="56" t="s">
        <v>29</v>
      </c>
      <c r="E74" s="1"/>
      <c r="F74" s="1"/>
      <c r="H74" s="1"/>
    </row>
    <row r="75" spans="1:8" ht="15" customHeight="1" thickTop="1">
      <c r="A75" s="1"/>
      <c r="B75" s="1"/>
      <c r="C75" s="1"/>
      <c r="D75" s="1"/>
      <c r="E75" s="1"/>
      <c r="F75" s="1"/>
      <c r="H75" s="1"/>
    </row>
    <row r="76" spans="1:8" ht="15" customHeight="1">
      <c r="A76" s="1"/>
      <c r="B76" s="1"/>
      <c r="C76" s="1"/>
      <c r="D76" s="1"/>
      <c r="E76" s="1"/>
      <c r="F76" s="1"/>
      <c r="H76" s="1"/>
    </row>
    <row r="77" spans="1:8" ht="15" customHeight="1">
      <c r="A77" s="1"/>
      <c r="B77" s="1"/>
      <c r="C77" s="1"/>
      <c r="D77" s="1"/>
      <c r="E77" s="1"/>
      <c r="F77" s="1"/>
      <c r="H77" s="1"/>
    </row>
    <row r="78" spans="1:6" ht="15" customHeight="1">
      <c r="A78" s="1"/>
      <c r="B78" s="1"/>
      <c r="C78" s="1"/>
      <c r="D78" s="1"/>
      <c r="E78" s="1"/>
      <c r="F78" s="1"/>
    </row>
    <row r="79" spans="1:6" ht="15" customHeight="1" thickBot="1">
      <c r="A79" s="1"/>
      <c r="B79" s="1"/>
      <c r="C79" s="1"/>
      <c r="D79" s="1"/>
      <c r="E79" s="1"/>
      <c r="F79" s="1"/>
    </row>
    <row r="80" spans="1:10" ht="15" customHeight="1" thickBot="1" thickTop="1">
      <c r="A80" s="1"/>
      <c r="B80" s="1"/>
      <c r="C80" s="1"/>
      <c r="D80" s="1"/>
      <c r="E80" s="1"/>
      <c r="F80" s="8">
        <v>0.1</v>
      </c>
      <c r="G80" s="62" t="s">
        <v>1</v>
      </c>
      <c r="H80" s="62" t="s">
        <v>0</v>
      </c>
      <c r="I80" s="62" t="s">
        <v>1</v>
      </c>
      <c r="J80" s="63" t="s">
        <v>0</v>
      </c>
    </row>
    <row r="81" spans="1:10" ht="15" customHeight="1" thickTop="1">
      <c r="A81" s="1"/>
      <c r="B81" s="1">
        <v>1300</v>
      </c>
      <c r="C81" s="1">
        <v>1300</v>
      </c>
      <c r="D81" s="56" t="s">
        <v>30</v>
      </c>
      <c r="E81" s="1"/>
      <c r="F81" s="67" t="s">
        <v>32</v>
      </c>
      <c r="G81" s="65" t="s">
        <v>43</v>
      </c>
      <c r="H81" s="65" t="s">
        <v>43</v>
      </c>
      <c r="I81" s="65" t="s">
        <v>44</v>
      </c>
      <c r="J81" s="66" t="s">
        <v>44</v>
      </c>
    </row>
    <row r="82" spans="1:10" ht="15" customHeight="1">
      <c r="A82" s="1"/>
      <c r="B82" s="1">
        <v>0.15</v>
      </c>
      <c r="C82" s="1">
        <v>0.15</v>
      </c>
      <c r="D82" s="56" t="s">
        <v>31</v>
      </c>
      <c r="E82" s="1"/>
      <c r="F82" s="38">
        <v>0</v>
      </c>
      <c r="G82" s="32">
        <f aca="true" t="shared" si="11" ref="G82:G97">(C$82*C$10-C$83*C$73)*F82</f>
        <v>0</v>
      </c>
      <c r="H82" s="32">
        <f aca="true" t="shared" si="12" ref="H82:H97">(B$82*B$10-B$83*B$73)*F82</f>
        <v>0</v>
      </c>
      <c r="I82" s="32">
        <f aca="true" t="shared" si="13" ref="I82:I97">C$81</f>
        <v>1300</v>
      </c>
      <c r="J82" s="28">
        <f aca="true" t="shared" si="14" ref="J82:J97">B$81</f>
        <v>1300</v>
      </c>
    </row>
    <row r="83" spans="1:10" ht="15" customHeight="1">
      <c r="A83" s="1"/>
      <c r="B83" s="1">
        <v>40</v>
      </c>
      <c r="C83" s="1">
        <v>40</v>
      </c>
      <c r="D83" s="56" t="s">
        <v>33</v>
      </c>
      <c r="E83" s="1"/>
      <c r="F83" s="38">
        <f aca="true" t="shared" si="15" ref="F83:F97">F82+F$80</f>
        <v>0.1</v>
      </c>
      <c r="G83" s="32">
        <f t="shared" si="11"/>
        <v>130.00000408662882</v>
      </c>
      <c r="H83" s="32">
        <f t="shared" si="12"/>
        <v>130.00000408662882</v>
      </c>
      <c r="I83" s="32">
        <f t="shared" si="13"/>
        <v>1300</v>
      </c>
      <c r="J83" s="28">
        <f t="shared" si="14"/>
        <v>1300</v>
      </c>
    </row>
    <row r="84" spans="1:12" ht="15" customHeight="1" thickBot="1">
      <c r="A84" s="1"/>
      <c r="B84" s="1"/>
      <c r="C84" s="1"/>
      <c r="D84" s="1"/>
      <c r="E84" s="1"/>
      <c r="F84" s="38">
        <f t="shared" si="15"/>
        <v>0.2</v>
      </c>
      <c r="G84" s="32">
        <f t="shared" si="11"/>
        <v>260.00000817325764</v>
      </c>
      <c r="H84" s="32">
        <f t="shared" si="12"/>
        <v>260.00000817325764</v>
      </c>
      <c r="I84" s="32">
        <f t="shared" si="13"/>
        <v>1300</v>
      </c>
      <c r="J84" s="28">
        <f t="shared" si="14"/>
        <v>1300</v>
      </c>
      <c r="K84" s="1"/>
      <c r="L84" s="1"/>
    </row>
    <row r="85" spans="1:12" ht="15" customHeight="1" thickBot="1" thickTop="1">
      <c r="A85" s="1"/>
      <c r="B85" s="40">
        <f>B81/(B82*B10-B83*B73)</f>
        <v>0.9999999685643948</v>
      </c>
      <c r="C85" s="41">
        <f>C81/(C82*C10-C83*C73)</f>
        <v>0.9999999685643948</v>
      </c>
      <c r="D85" s="56" t="s">
        <v>34</v>
      </c>
      <c r="E85" s="1"/>
      <c r="F85" s="38">
        <f t="shared" si="15"/>
        <v>0.30000000000000004</v>
      </c>
      <c r="G85" s="32">
        <f t="shared" si="11"/>
        <v>390.0000122598865</v>
      </c>
      <c r="H85" s="32">
        <f t="shared" si="12"/>
        <v>390.0000122598865</v>
      </c>
      <c r="I85" s="32">
        <f t="shared" si="13"/>
        <v>1300</v>
      </c>
      <c r="J85" s="28">
        <f t="shared" si="14"/>
        <v>1300</v>
      </c>
      <c r="K85" s="1"/>
      <c r="L85" s="1"/>
    </row>
    <row r="86" spans="1:12" ht="15" customHeight="1" thickTop="1">
      <c r="A86" s="1"/>
      <c r="B86" s="1"/>
      <c r="C86" s="1"/>
      <c r="D86" s="1"/>
      <c r="E86" s="1"/>
      <c r="F86" s="38">
        <f t="shared" si="15"/>
        <v>0.4</v>
      </c>
      <c r="G86" s="32">
        <f t="shared" si="11"/>
        <v>520.0000163465153</v>
      </c>
      <c r="H86" s="32">
        <f t="shared" si="12"/>
        <v>520.0000163465153</v>
      </c>
      <c r="I86" s="32">
        <f t="shared" si="13"/>
        <v>1300</v>
      </c>
      <c r="J86" s="28">
        <f t="shared" si="14"/>
        <v>1300</v>
      </c>
      <c r="K86" s="1"/>
      <c r="L86" s="1"/>
    </row>
    <row r="87" spans="1:12" ht="15" customHeight="1">
      <c r="A87" s="1"/>
      <c r="B87" s="1"/>
      <c r="C87" s="1"/>
      <c r="D87" s="1"/>
      <c r="E87" s="1"/>
      <c r="F87" s="38">
        <f t="shared" si="15"/>
        <v>0.5</v>
      </c>
      <c r="G87" s="32">
        <f t="shared" si="11"/>
        <v>650.0000204331441</v>
      </c>
      <c r="H87" s="32">
        <f t="shared" si="12"/>
        <v>650.0000204331441</v>
      </c>
      <c r="I87" s="32">
        <f t="shared" si="13"/>
        <v>1300</v>
      </c>
      <c r="J87" s="28">
        <f t="shared" si="14"/>
        <v>1300</v>
      </c>
      <c r="K87" s="1"/>
      <c r="L87" s="1"/>
    </row>
    <row r="88" spans="1:12" ht="15" customHeight="1">
      <c r="A88" s="1"/>
      <c r="B88" s="1"/>
      <c r="C88" s="1"/>
      <c r="D88" s="1"/>
      <c r="E88" s="1"/>
      <c r="F88" s="38">
        <f t="shared" si="15"/>
        <v>0.6</v>
      </c>
      <c r="G88" s="32">
        <f t="shared" si="11"/>
        <v>780.0000245197729</v>
      </c>
      <c r="H88" s="32">
        <f t="shared" si="12"/>
        <v>780.0000245197729</v>
      </c>
      <c r="I88" s="32">
        <f t="shared" si="13"/>
        <v>1300</v>
      </c>
      <c r="J88" s="28">
        <f t="shared" si="14"/>
        <v>1300</v>
      </c>
      <c r="K88" s="1"/>
      <c r="L88" s="1"/>
    </row>
    <row r="89" spans="1:12" ht="15" customHeight="1">
      <c r="A89" s="1"/>
      <c r="B89" s="1"/>
      <c r="C89" s="1"/>
      <c r="D89" s="1"/>
      <c r="E89" s="1"/>
      <c r="F89" s="38">
        <f t="shared" si="15"/>
        <v>0.7</v>
      </c>
      <c r="G89" s="32">
        <f t="shared" si="11"/>
        <v>910.0000286064017</v>
      </c>
      <c r="H89" s="32">
        <f t="shared" si="12"/>
        <v>910.0000286064017</v>
      </c>
      <c r="I89" s="32">
        <f t="shared" si="13"/>
        <v>1300</v>
      </c>
      <c r="J89" s="28">
        <f t="shared" si="14"/>
        <v>1300</v>
      </c>
      <c r="K89" s="1"/>
      <c r="L89" s="1"/>
    </row>
    <row r="90" spans="1:12" ht="15" customHeight="1">
      <c r="A90" s="1"/>
      <c r="B90" s="1"/>
      <c r="C90" s="1"/>
      <c r="D90" s="1"/>
      <c r="E90" s="1"/>
      <c r="F90" s="38">
        <f t="shared" si="15"/>
        <v>0.7999999999999999</v>
      </c>
      <c r="G90" s="32">
        <f t="shared" si="11"/>
        <v>1040.0000326930303</v>
      </c>
      <c r="H90" s="32">
        <f t="shared" si="12"/>
        <v>1040.0000326930303</v>
      </c>
      <c r="I90" s="32">
        <f t="shared" si="13"/>
        <v>1300</v>
      </c>
      <c r="J90" s="28">
        <f t="shared" si="14"/>
        <v>1300</v>
      </c>
      <c r="K90" s="1"/>
      <c r="L90" s="1"/>
    </row>
    <row r="91" spans="1:12" ht="15" customHeight="1">
      <c r="A91" s="1"/>
      <c r="B91" s="1"/>
      <c r="C91" s="1"/>
      <c r="D91" s="1"/>
      <c r="E91" s="1"/>
      <c r="F91" s="38">
        <f t="shared" si="15"/>
        <v>0.8999999999999999</v>
      </c>
      <c r="G91" s="32">
        <f t="shared" si="11"/>
        <v>1170.0000367796592</v>
      </c>
      <c r="H91" s="32">
        <f t="shared" si="12"/>
        <v>1170.0000367796592</v>
      </c>
      <c r="I91" s="32">
        <f t="shared" si="13"/>
        <v>1300</v>
      </c>
      <c r="J91" s="28">
        <f t="shared" si="14"/>
        <v>1300</v>
      </c>
      <c r="K91" s="1"/>
      <c r="L91" s="1"/>
    </row>
    <row r="92" spans="1:12" ht="15" customHeight="1">
      <c r="A92" s="1"/>
      <c r="B92" s="1"/>
      <c r="C92" s="1"/>
      <c r="D92" s="1"/>
      <c r="E92" s="1"/>
      <c r="F92" s="38">
        <f t="shared" si="15"/>
        <v>0.9999999999999999</v>
      </c>
      <c r="G92" s="32">
        <f t="shared" si="11"/>
        <v>1300.000040866288</v>
      </c>
      <c r="H92" s="32">
        <f t="shared" si="12"/>
        <v>1300.000040866288</v>
      </c>
      <c r="I92" s="32">
        <f t="shared" si="13"/>
        <v>1300</v>
      </c>
      <c r="J92" s="28">
        <f t="shared" si="14"/>
        <v>1300</v>
      </c>
      <c r="K92" s="1"/>
      <c r="L92" s="1"/>
    </row>
    <row r="93" spans="1:12" ht="15" customHeight="1">
      <c r="A93" s="1"/>
      <c r="B93" s="1"/>
      <c r="C93" s="1"/>
      <c r="D93" s="1"/>
      <c r="E93" s="1"/>
      <c r="F93" s="38">
        <f t="shared" si="15"/>
        <v>1.0999999999999999</v>
      </c>
      <c r="G93" s="32">
        <f t="shared" si="11"/>
        <v>1430.0000449529168</v>
      </c>
      <c r="H93" s="32">
        <f t="shared" si="12"/>
        <v>1430.0000449529168</v>
      </c>
      <c r="I93" s="32">
        <f t="shared" si="13"/>
        <v>1300</v>
      </c>
      <c r="J93" s="28">
        <f t="shared" si="14"/>
        <v>1300</v>
      </c>
      <c r="K93" s="1"/>
      <c r="L93" s="1"/>
    </row>
    <row r="94" spans="1:12" ht="15" customHeight="1">
      <c r="A94" s="1"/>
      <c r="B94" s="1"/>
      <c r="C94" s="1"/>
      <c r="D94" s="1"/>
      <c r="E94" s="1"/>
      <c r="F94" s="38">
        <f t="shared" si="15"/>
        <v>1.2</v>
      </c>
      <c r="G94" s="32">
        <f t="shared" si="11"/>
        <v>1560.0000490395457</v>
      </c>
      <c r="H94" s="32">
        <f t="shared" si="12"/>
        <v>1560.0000490395457</v>
      </c>
      <c r="I94" s="32">
        <f t="shared" si="13"/>
        <v>1300</v>
      </c>
      <c r="J94" s="28">
        <f t="shared" si="14"/>
        <v>1300</v>
      </c>
      <c r="K94" s="1"/>
      <c r="L94" s="1"/>
    </row>
    <row r="95" spans="1:12" ht="15" customHeight="1">
      <c r="A95" s="1"/>
      <c r="B95" s="1"/>
      <c r="C95" s="1"/>
      <c r="D95" s="1"/>
      <c r="E95" s="1"/>
      <c r="F95" s="38">
        <f t="shared" si="15"/>
        <v>1.3</v>
      </c>
      <c r="G95" s="32">
        <f t="shared" si="11"/>
        <v>1690.0000531261746</v>
      </c>
      <c r="H95" s="32">
        <f t="shared" si="12"/>
        <v>1690.0000531261746</v>
      </c>
      <c r="I95" s="32">
        <f t="shared" si="13"/>
        <v>1300</v>
      </c>
      <c r="J95" s="28">
        <f t="shared" si="14"/>
        <v>1300</v>
      </c>
      <c r="K95" s="1"/>
      <c r="L95" s="1"/>
    </row>
    <row r="96" spans="1:12" ht="15" customHeight="1">
      <c r="A96" s="1"/>
      <c r="B96" s="1"/>
      <c r="C96" s="1"/>
      <c r="D96" s="1"/>
      <c r="E96" s="1"/>
      <c r="F96" s="38">
        <f t="shared" si="15"/>
        <v>1.4000000000000001</v>
      </c>
      <c r="G96" s="32">
        <f t="shared" si="11"/>
        <v>1820.0000572128035</v>
      </c>
      <c r="H96" s="32">
        <f t="shared" si="12"/>
        <v>1820.0000572128035</v>
      </c>
      <c r="I96" s="32">
        <f t="shared" si="13"/>
        <v>1300</v>
      </c>
      <c r="J96" s="28">
        <f t="shared" si="14"/>
        <v>1300</v>
      </c>
      <c r="K96" s="1"/>
      <c r="L96" s="1"/>
    </row>
    <row r="97" spans="1:12" ht="15" customHeight="1" thickBot="1">
      <c r="A97" s="1"/>
      <c r="B97" s="1"/>
      <c r="C97" s="1"/>
      <c r="D97" s="1"/>
      <c r="E97" s="1"/>
      <c r="F97" s="39">
        <f t="shared" si="15"/>
        <v>1.5000000000000002</v>
      </c>
      <c r="G97" s="33">
        <f t="shared" si="11"/>
        <v>1950.0000612994324</v>
      </c>
      <c r="H97" s="33">
        <f t="shared" si="12"/>
        <v>1950.0000612994324</v>
      </c>
      <c r="I97" s="33">
        <f t="shared" si="13"/>
        <v>1300</v>
      </c>
      <c r="J97" s="31">
        <f t="shared" si="14"/>
        <v>1300</v>
      </c>
      <c r="K97" s="1"/>
      <c r="L97" s="1"/>
    </row>
    <row r="98" spans="1:12" ht="15" customHeight="1" thickTop="1">
      <c r="A98" s="1"/>
      <c r="B98" s="1"/>
      <c r="C98" s="1"/>
      <c r="D98" s="1"/>
      <c r="E98" s="1"/>
      <c r="F98" s="1"/>
      <c r="K98" s="1"/>
      <c r="L98" s="1"/>
    </row>
    <row r="99" spans="1:12" ht="15" customHeight="1">
      <c r="A99" s="1"/>
      <c r="B99" s="1"/>
      <c r="C99" s="1"/>
      <c r="D99" s="1"/>
      <c r="E99" s="1"/>
      <c r="F99" s="1"/>
      <c r="K99" s="1"/>
      <c r="L99" s="1"/>
    </row>
    <row r="100" spans="1:12" ht="15" customHeight="1">
      <c r="A100" s="1"/>
      <c r="E100" s="1"/>
      <c r="F100" s="1"/>
      <c r="K100" s="1"/>
      <c r="L100" s="1"/>
    </row>
    <row r="101" spans="1:12" ht="15" customHeight="1">
      <c r="A101" s="1"/>
      <c r="E101" s="1"/>
      <c r="F101" s="1"/>
      <c r="K101" s="1"/>
      <c r="L101" s="1"/>
    </row>
    <row r="102" spans="1:12" ht="15" customHeight="1" thickBot="1">
      <c r="A102" s="1"/>
      <c r="B102" s="1"/>
      <c r="C102" s="1"/>
      <c r="D102" s="1"/>
      <c r="E102" s="1"/>
      <c r="F102" s="1"/>
      <c r="K102" s="1"/>
      <c r="L102" s="1"/>
    </row>
    <row r="103" spans="1:12" ht="15" customHeight="1" thickBot="1" thickTop="1">
      <c r="A103" s="1"/>
      <c r="B103" s="1"/>
      <c r="C103" s="1"/>
      <c r="D103" s="1"/>
      <c r="E103" s="1"/>
      <c r="F103" s="44">
        <v>0.1</v>
      </c>
      <c r="G103" s="68" t="s">
        <v>1</v>
      </c>
      <c r="H103" s="68" t="s">
        <v>0</v>
      </c>
      <c r="I103" s="68" t="s">
        <v>1</v>
      </c>
      <c r="J103" s="69" t="s">
        <v>0</v>
      </c>
      <c r="K103" s="1"/>
      <c r="L103" s="1"/>
    </row>
    <row r="104" spans="1:12" ht="15" customHeight="1" thickTop="1">
      <c r="A104" s="1"/>
      <c r="B104" s="1"/>
      <c r="C104" s="1"/>
      <c r="D104" s="1"/>
      <c r="E104" s="1"/>
      <c r="F104" s="70" t="s">
        <v>32</v>
      </c>
      <c r="G104" s="71" t="s">
        <v>45</v>
      </c>
      <c r="H104" s="71" t="s">
        <v>45</v>
      </c>
      <c r="I104" s="71" t="s">
        <v>46</v>
      </c>
      <c r="J104" s="72" t="s">
        <v>46</v>
      </c>
      <c r="K104" s="1"/>
      <c r="L104" s="1"/>
    </row>
    <row r="105" spans="1:12" ht="15" customHeight="1">
      <c r="A105" s="1"/>
      <c r="B105" s="1"/>
      <c r="C105" s="1"/>
      <c r="D105" s="1"/>
      <c r="E105" s="1"/>
      <c r="F105" s="43">
        <v>0.01</v>
      </c>
      <c r="G105" s="32"/>
      <c r="H105" s="32"/>
      <c r="I105" s="32">
        <f aca="true" t="shared" si="16" ref="I105:I121">C$10</f>
        <v>10000.000148155728</v>
      </c>
      <c r="J105" s="28">
        <f aca="true" t="shared" si="17" ref="J105:J121">B$10</f>
        <v>10000.000148155728</v>
      </c>
      <c r="K105" s="1"/>
      <c r="L105" s="1"/>
    </row>
    <row r="106" spans="1:12" ht="15" customHeight="1">
      <c r="A106" s="1"/>
      <c r="B106" s="1"/>
      <c r="C106" s="1"/>
      <c r="D106" s="1"/>
      <c r="E106" s="1"/>
      <c r="F106" s="43">
        <v>0.3</v>
      </c>
      <c r="G106" s="32">
        <f aca="true" t="shared" si="18" ref="G106:G121">((+$C$81/F106)+($C$83*$C$73))/$C$82</f>
        <v>30222.222097936035</v>
      </c>
      <c r="H106" s="32">
        <f aca="true" t="shared" si="19" ref="H106:H121">((+$B$81/F106)+($B$83*$B$73))/$B$82</f>
        <v>30222.222097936035</v>
      </c>
      <c r="I106" s="32">
        <f t="shared" si="16"/>
        <v>10000.000148155728</v>
      </c>
      <c r="J106" s="28">
        <f t="shared" si="17"/>
        <v>10000.000148155728</v>
      </c>
      <c r="K106" s="1"/>
      <c r="L106" s="1"/>
    </row>
    <row r="107" spans="1:12" ht="15" customHeight="1">
      <c r="A107" s="1"/>
      <c r="B107" s="1"/>
      <c r="C107" s="1"/>
      <c r="D107" s="1"/>
      <c r="E107" s="1"/>
      <c r="F107" s="43">
        <f aca="true" t="shared" si="20" ref="F107:F121">F106+F$103</f>
        <v>0.4</v>
      </c>
      <c r="G107" s="32">
        <f t="shared" si="18"/>
        <v>22999.999875713806</v>
      </c>
      <c r="H107" s="32">
        <f t="shared" si="19"/>
        <v>22999.999875713806</v>
      </c>
      <c r="I107" s="32">
        <f t="shared" si="16"/>
        <v>10000.000148155728</v>
      </c>
      <c r="J107" s="28">
        <f t="shared" si="17"/>
        <v>10000.000148155728</v>
      </c>
      <c r="K107" s="1"/>
      <c r="L107" s="1"/>
    </row>
    <row r="108" spans="1:12" ht="15" customHeight="1">
      <c r="A108" s="1"/>
      <c r="B108" s="1"/>
      <c r="C108" s="1"/>
      <c r="D108" s="1"/>
      <c r="E108" s="1"/>
      <c r="F108" s="43">
        <f t="shared" si="20"/>
        <v>0.5</v>
      </c>
      <c r="G108" s="32">
        <f t="shared" si="18"/>
        <v>18666.666542380473</v>
      </c>
      <c r="H108" s="32">
        <f t="shared" si="19"/>
        <v>18666.666542380473</v>
      </c>
      <c r="I108" s="32">
        <f t="shared" si="16"/>
        <v>10000.000148155728</v>
      </c>
      <c r="J108" s="28">
        <f t="shared" si="17"/>
        <v>10000.000148155728</v>
      </c>
      <c r="K108" s="1"/>
      <c r="L108" s="1"/>
    </row>
    <row r="109" spans="1:12" ht="15" customHeight="1">
      <c r="A109" s="1"/>
      <c r="B109" s="1"/>
      <c r="C109" s="1"/>
      <c r="D109" s="1"/>
      <c r="E109" s="1"/>
      <c r="F109" s="43">
        <f t="shared" si="20"/>
        <v>0.6</v>
      </c>
      <c r="G109" s="32">
        <f t="shared" si="18"/>
        <v>15777.777653491585</v>
      </c>
      <c r="H109" s="32">
        <f t="shared" si="19"/>
        <v>15777.777653491585</v>
      </c>
      <c r="I109" s="32">
        <f t="shared" si="16"/>
        <v>10000.000148155728</v>
      </c>
      <c r="J109" s="28">
        <f t="shared" si="17"/>
        <v>10000.000148155728</v>
      </c>
      <c r="K109" s="1"/>
      <c r="L109" s="1"/>
    </row>
    <row r="110" spans="1:12" ht="15" customHeight="1">
      <c r="A110" s="1"/>
      <c r="B110" s="1"/>
      <c r="C110" s="1"/>
      <c r="D110" s="1"/>
      <c r="E110" s="1"/>
      <c r="F110" s="43">
        <f t="shared" si="20"/>
        <v>0.7</v>
      </c>
      <c r="G110" s="32">
        <f t="shared" si="18"/>
        <v>13714.285589999521</v>
      </c>
      <c r="H110" s="32">
        <f t="shared" si="19"/>
        <v>13714.285589999521</v>
      </c>
      <c r="I110" s="32">
        <f t="shared" si="16"/>
        <v>10000.000148155728</v>
      </c>
      <c r="J110" s="28">
        <f t="shared" si="17"/>
        <v>10000.000148155728</v>
      </c>
      <c r="K110" s="1"/>
      <c r="L110" s="1"/>
    </row>
    <row r="111" spans="1:12" ht="15" customHeight="1" thickBot="1">
      <c r="A111" s="1"/>
      <c r="B111" s="1"/>
      <c r="C111" s="1"/>
      <c r="D111" s="1"/>
      <c r="E111" s="1"/>
      <c r="F111" s="43">
        <f t="shared" si="20"/>
        <v>0.7999999999999999</v>
      </c>
      <c r="G111" s="32">
        <f t="shared" si="18"/>
        <v>12166.666542380475</v>
      </c>
      <c r="H111" s="32">
        <f t="shared" si="19"/>
        <v>12166.666542380475</v>
      </c>
      <c r="I111" s="32">
        <f t="shared" si="16"/>
        <v>10000.000148155728</v>
      </c>
      <c r="J111" s="28">
        <f t="shared" si="17"/>
        <v>10000.000148155728</v>
      </c>
      <c r="K111" s="1"/>
      <c r="L111" s="1"/>
    </row>
    <row r="112" spans="1:12" ht="15" customHeight="1" thickTop="1">
      <c r="A112" s="1"/>
      <c r="B112" s="9">
        <f>$B$10</f>
        <v>10000.000148155728</v>
      </c>
      <c r="C112" s="10">
        <f>$C$10</f>
        <v>10000.000148155728</v>
      </c>
      <c r="D112" s="56" t="s">
        <v>36</v>
      </c>
      <c r="E112" s="1"/>
      <c r="F112" s="43">
        <f t="shared" si="20"/>
        <v>0.8999999999999999</v>
      </c>
      <c r="G112" s="32">
        <f t="shared" si="18"/>
        <v>10962.96283867677</v>
      </c>
      <c r="H112" s="32">
        <f t="shared" si="19"/>
        <v>10962.96283867677</v>
      </c>
      <c r="I112" s="32">
        <f t="shared" si="16"/>
        <v>10000.000148155728</v>
      </c>
      <c r="J112" s="28">
        <f t="shared" si="17"/>
        <v>10000.000148155728</v>
      </c>
      <c r="K112" s="1"/>
      <c r="L112" s="1"/>
    </row>
    <row r="113" spans="1:12" ht="15" customHeight="1" thickBot="1">
      <c r="A113" s="1"/>
      <c r="B113" s="45">
        <f>$B$85</f>
        <v>0.9999999685643948</v>
      </c>
      <c r="C113" s="46">
        <f>$C$85</f>
        <v>0.9999999685643948</v>
      </c>
      <c r="D113" s="56" t="s">
        <v>34</v>
      </c>
      <c r="E113" s="1"/>
      <c r="F113" s="43">
        <f t="shared" si="20"/>
        <v>0.9999999999999999</v>
      </c>
      <c r="G113" s="32">
        <f t="shared" si="18"/>
        <v>9999.99987571381</v>
      </c>
      <c r="H113" s="32">
        <f t="shared" si="19"/>
        <v>9999.99987571381</v>
      </c>
      <c r="I113" s="32">
        <f t="shared" si="16"/>
        <v>10000.000148155728</v>
      </c>
      <c r="J113" s="28">
        <f t="shared" si="17"/>
        <v>10000.000148155728</v>
      </c>
      <c r="K113" s="1"/>
      <c r="L113" s="1"/>
    </row>
    <row r="114" spans="1:12" ht="15" customHeight="1" thickTop="1">
      <c r="A114" s="1"/>
      <c r="B114" s="1"/>
      <c r="C114" s="1"/>
      <c r="D114" s="1"/>
      <c r="E114" s="1"/>
      <c r="F114" s="43">
        <f t="shared" si="20"/>
        <v>1.0999999999999999</v>
      </c>
      <c r="G114" s="32">
        <f t="shared" si="18"/>
        <v>9212.12108783502</v>
      </c>
      <c r="H114" s="32">
        <f t="shared" si="19"/>
        <v>9212.12108783502</v>
      </c>
      <c r="I114" s="32">
        <f t="shared" si="16"/>
        <v>10000.000148155728</v>
      </c>
      <c r="J114" s="28">
        <f t="shared" si="17"/>
        <v>10000.000148155728</v>
      </c>
      <c r="K114" s="1"/>
      <c r="L114" s="1"/>
    </row>
    <row r="115" spans="1:12" ht="15" customHeight="1">
      <c r="A115" s="1"/>
      <c r="B115" s="1"/>
      <c r="C115" s="1"/>
      <c r="D115" s="1"/>
      <c r="E115" s="1"/>
      <c r="F115" s="43">
        <f t="shared" si="20"/>
        <v>1.2</v>
      </c>
      <c r="G115" s="32">
        <f t="shared" si="18"/>
        <v>8555.555431269362</v>
      </c>
      <c r="H115" s="32">
        <f t="shared" si="19"/>
        <v>8555.555431269362</v>
      </c>
      <c r="I115" s="32">
        <f t="shared" si="16"/>
        <v>10000.000148155728</v>
      </c>
      <c r="J115" s="28">
        <f t="shared" si="17"/>
        <v>10000.000148155728</v>
      </c>
      <c r="K115" s="1"/>
      <c r="L115" s="1"/>
    </row>
    <row r="116" spans="1:12" ht="15" customHeight="1">
      <c r="A116" s="1"/>
      <c r="B116" s="1"/>
      <c r="C116" s="1"/>
      <c r="D116" s="1"/>
      <c r="E116" s="1"/>
      <c r="F116" s="43">
        <f t="shared" si="20"/>
        <v>1.3</v>
      </c>
      <c r="G116" s="32">
        <f t="shared" si="18"/>
        <v>7999.9998757138055</v>
      </c>
      <c r="H116" s="32">
        <f t="shared" si="19"/>
        <v>7999.9998757138055</v>
      </c>
      <c r="I116" s="32">
        <f t="shared" si="16"/>
        <v>10000.000148155728</v>
      </c>
      <c r="J116" s="28">
        <f t="shared" si="17"/>
        <v>10000.000148155728</v>
      </c>
      <c r="K116" s="1"/>
      <c r="L116" s="1"/>
    </row>
    <row r="117" spans="1:12" ht="15" customHeight="1">
      <c r="A117" s="1"/>
      <c r="B117" s="1"/>
      <c r="C117" s="1"/>
      <c r="D117" s="1"/>
      <c r="E117" s="1"/>
      <c r="F117" s="43">
        <f t="shared" si="20"/>
        <v>1.4000000000000001</v>
      </c>
      <c r="G117" s="32">
        <f t="shared" si="18"/>
        <v>7523.8093995233285</v>
      </c>
      <c r="H117" s="32">
        <f t="shared" si="19"/>
        <v>7523.8093995233285</v>
      </c>
      <c r="I117" s="32">
        <f t="shared" si="16"/>
        <v>10000.000148155728</v>
      </c>
      <c r="J117" s="28">
        <f t="shared" si="17"/>
        <v>10000.000148155728</v>
      </c>
      <c r="K117" s="1"/>
      <c r="L117" s="1"/>
    </row>
    <row r="118" spans="1:12" ht="15" customHeight="1">
      <c r="A118" s="1"/>
      <c r="B118" s="1"/>
      <c r="C118" s="1"/>
      <c r="D118" s="1"/>
      <c r="E118" s="1"/>
      <c r="F118" s="43">
        <f t="shared" si="20"/>
        <v>1.5000000000000002</v>
      </c>
      <c r="G118" s="32">
        <f t="shared" si="18"/>
        <v>7111.110986824915</v>
      </c>
      <c r="H118" s="32">
        <f t="shared" si="19"/>
        <v>7111.110986824915</v>
      </c>
      <c r="I118" s="32">
        <f t="shared" si="16"/>
        <v>10000.000148155728</v>
      </c>
      <c r="J118" s="28">
        <f t="shared" si="17"/>
        <v>10000.000148155728</v>
      </c>
      <c r="K118" s="1"/>
      <c r="L118" s="1"/>
    </row>
    <row r="119" spans="1:12" ht="15" customHeight="1">
      <c r="A119" s="1"/>
      <c r="B119" s="1"/>
      <c r="C119" s="1"/>
      <c r="D119" s="1"/>
      <c r="E119" s="1"/>
      <c r="F119" s="43">
        <f t="shared" si="20"/>
        <v>1.6000000000000003</v>
      </c>
      <c r="G119" s="32">
        <f t="shared" si="18"/>
        <v>6749.9998757138055</v>
      </c>
      <c r="H119" s="32">
        <f t="shared" si="19"/>
        <v>6749.9998757138055</v>
      </c>
      <c r="I119" s="32">
        <f t="shared" si="16"/>
        <v>10000.000148155728</v>
      </c>
      <c r="J119" s="28">
        <f t="shared" si="17"/>
        <v>10000.000148155728</v>
      </c>
      <c r="K119" s="1"/>
      <c r="L119" s="1"/>
    </row>
    <row r="120" spans="1:12" ht="15" customHeight="1">
      <c r="A120" s="1"/>
      <c r="B120" s="1"/>
      <c r="C120" s="1"/>
      <c r="D120" s="1"/>
      <c r="E120" s="1"/>
      <c r="F120" s="43">
        <f t="shared" si="20"/>
        <v>1.7000000000000004</v>
      </c>
      <c r="G120" s="32">
        <f t="shared" si="18"/>
        <v>6431.372424733412</v>
      </c>
      <c r="H120" s="32">
        <f t="shared" si="19"/>
        <v>6431.372424733412</v>
      </c>
      <c r="I120" s="32">
        <f t="shared" si="16"/>
        <v>10000.000148155728</v>
      </c>
      <c r="J120" s="28">
        <f t="shared" si="17"/>
        <v>10000.000148155728</v>
      </c>
      <c r="K120" s="1"/>
      <c r="L120" s="1"/>
    </row>
    <row r="121" spans="1:12" ht="15" customHeight="1" thickBot="1">
      <c r="A121" s="1"/>
      <c r="B121" s="1"/>
      <c r="C121" s="1"/>
      <c r="D121" s="1"/>
      <c r="E121" s="1"/>
      <c r="F121" s="29">
        <f t="shared" si="20"/>
        <v>1.8000000000000005</v>
      </c>
      <c r="G121" s="33">
        <f t="shared" si="18"/>
        <v>6148.148023861953</v>
      </c>
      <c r="H121" s="33">
        <f t="shared" si="19"/>
        <v>6148.148023861953</v>
      </c>
      <c r="I121" s="33">
        <f t="shared" si="16"/>
        <v>10000.000148155728</v>
      </c>
      <c r="J121" s="31">
        <f t="shared" si="17"/>
        <v>10000.000148155728</v>
      </c>
      <c r="K121" s="1"/>
      <c r="L121" s="1"/>
    </row>
    <row r="122" spans="1:12" ht="15" customHeight="1" thickTop="1">
      <c r="A122" s="1"/>
      <c r="B122" s="1"/>
      <c r="C122" s="1"/>
      <c r="D122" s="1"/>
      <c r="E122" s="1"/>
      <c r="F122" s="1"/>
      <c r="G122" s="1"/>
      <c r="K122" s="1"/>
      <c r="L122" s="1"/>
    </row>
    <row r="123" spans="1:12" ht="15" customHeight="1">
      <c r="A123" s="1"/>
      <c r="B123" s="1"/>
      <c r="C123" s="1"/>
      <c r="D123" s="1"/>
      <c r="E123" s="1"/>
      <c r="F123" s="1"/>
      <c r="G123" s="1"/>
      <c r="K123" s="1"/>
      <c r="L123" s="1"/>
    </row>
    <row r="124" spans="1:12" ht="15" customHeight="1">
      <c r="A124" s="1"/>
      <c r="B124" s="1"/>
      <c r="C124" s="1"/>
      <c r="D124" s="1"/>
      <c r="E124" s="1"/>
      <c r="F124" s="1"/>
      <c r="G124" s="1"/>
      <c r="K124" s="1"/>
      <c r="L124" s="1"/>
    </row>
    <row r="125" spans="1:12" ht="15" customHeight="1">
      <c r="A125" s="1"/>
      <c r="B125" s="1"/>
      <c r="C125" s="1"/>
      <c r="D125" s="1"/>
      <c r="E125" s="1"/>
      <c r="F125" s="1"/>
      <c r="G125" s="1"/>
      <c r="K125" s="1"/>
      <c r="L125" s="1"/>
    </row>
  </sheetData>
  <sheetProtection password="C6C8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/>
      <c r="B4" s="2" t="s">
        <v>51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2"/>
      <c r="B9" s="30">
        <v>1</v>
      </c>
      <c r="C9" s="4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2"/>
      <c r="B10" s="3">
        <v>0.7</v>
      </c>
      <c r="C10" s="4" t="s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3">
        <v>8644368</v>
      </c>
      <c r="C11" s="4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3">
        <v>120</v>
      </c>
      <c r="C13" s="4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2"/>
      <c r="B14" s="3">
        <v>0.6</v>
      </c>
      <c r="C14" s="4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"/>
      <c r="B16" s="3">
        <v>1800</v>
      </c>
      <c r="C16" s="4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"/>
      <c r="B17" s="3">
        <v>200</v>
      </c>
      <c r="C17" s="4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"/>
      <c r="B18" s="47">
        <v>0.15</v>
      </c>
      <c r="C18" s="4" t="s">
        <v>48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2"/>
      <c r="B20" s="3">
        <v>400</v>
      </c>
      <c r="C20" s="4" t="s">
        <v>75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2"/>
      <c r="B21" s="3">
        <v>0.85</v>
      </c>
      <c r="C21" s="4" t="s">
        <v>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2"/>
      <c r="B22" s="3">
        <v>30</v>
      </c>
      <c r="C22" s="4" t="s">
        <v>17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"/>
      <c r="B24" s="3">
        <v>1700</v>
      </c>
      <c r="C24" s="4" t="s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2"/>
      <c r="B25" s="3">
        <v>70</v>
      </c>
      <c r="C25" s="4" t="s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"/>
      <c r="B27" s="3">
        <v>645</v>
      </c>
      <c r="C27" s="4" t="s">
        <v>20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2"/>
      <c r="B28" s="3">
        <v>20</v>
      </c>
      <c r="C28" s="4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"/>
      <c r="B29" s="3">
        <v>0.1</v>
      </c>
      <c r="C29" s="4" t="s">
        <v>22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2"/>
      <c r="B31" s="3">
        <v>1300</v>
      </c>
      <c r="C31" s="4" t="s">
        <v>30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"/>
      <c r="B32" s="3">
        <v>0.15</v>
      </c>
      <c r="C32" s="4" t="s">
        <v>31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3">
        <v>40</v>
      </c>
      <c r="C33" s="4" t="s">
        <v>33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" t="s">
        <v>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>
      <c r="A37" s="2"/>
      <c r="B37" s="2" t="s">
        <v>53</v>
      </c>
      <c r="C37" s="2"/>
      <c r="D37" s="2"/>
      <c r="E37" s="2"/>
      <c r="F37" s="2" t="s">
        <v>56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>
      <c r="A39" s="2"/>
      <c r="B39" s="73" t="s">
        <v>54</v>
      </c>
      <c r="C39" s="2"/>
      <c r="D39" s="2"/>
      <c r="E39" s="2"/>
      <c r="F39" s="2" t="s">
        <v>57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>
      <c r="A41" s="2"/>
      <c r="B41" s="2" t="s">
        <v>55</v>
      </c>
      <c r="C41" s="2"/>
      <c r="D41" s="2"/>
      <c r="E41" s="2"/>
      <c r="F41" s="2" t="s">
        <v>58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"/>
      <c r="B43" s="2" t="s">
        <v>59</v>
      </c>
      <c r="C43" s="2"/>
      <c r="D43" s="2"/>
      <c r="E43" s="2"/>
      <c r="F43" s="2" t="s">
        <v>61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2"/>
      <c r="B45" s="2" t="s">
        <v>60</v>
      </c>
      <c r="C45" s="2"/>
      <c r="D45" s="2"/>
      <c r="E45" s="2"/>
      <c r="F45" s="2" t="s">
        <v>62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2"/>
      <c r="B47" s="2" t="s">
        <v>63</v>
      </c>
      <c r="C47" s="2"/>
      <c r="D47" s="2"/>
      <c r="E47" s="2"/>
      <c r="F47" s="2" t="s">
        <v>64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2"/>
      <c r="B49" s="2" t="s">
        <v>76</v>
      </c>
      <c r="C49" s="2"/>
      <c r="D49" s="2"/>
      <c r="E49" s="2"/>
      <c r="F49" s="2" t="s">
        <v>65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2"/>
      <c r="B51" s="2" t="s">
        <v>77</v>
      </c>
      <c r="C51" s="2"/>
      <c r="D51" s="2"/>
      <c r="E51" s="2"/>
      <c r="F51" s="2" t="s">
        <v>66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2"/>
      <c r="B53" s="2" t="s">
        <v>67</v>
      </c>
      <c r="C53" s="2"/>
      <c r="D53" s="2"/>
      <c r="E53" s="2"/>
      <c r="F53" s="2" t="s">
        <v>68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2"/>
      <c r="B55" s="2" t="s">
        <v>69</v>
      </c>
      <c r="C55" s="2"/>
      <c r="D55" s="2"/>
      <c r="E55" s="2"/>
      <c r="F55" s="2" t="s">
        <v>70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2"/>
      <c r="B57" s="74" t="s">
        <v>78</v>
      </c>
      <c r="C57" s="2"/>
      <c r="D57" s="2"/>
      <c r="E57" s="2"/>
      <c r="F57" s="2"/>
      <c r="G57" s="2"/>
      <c r="H57" s="2" t="s">
        <v>71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2"/>
      <c r="B59" s="2" t="s">
        <v>72</v>
      </c>
      <c r="C59" s="2"/>
      <c r="D59" s="2"/>
      <c r="E59" s="2"/>
      <c r="F59" s="2" t="s">
        <v>73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 333/LRMODELS14.xls</dc:title>
  <dc:subject/>
  <dc:creator/>
  <cp:keywords/>
  <dc:description/>
  <cp:lastModifiedBy>John</cp:lastModifiedBy>
  <dcterms:created xsi:type="dcterms:W3CDTF">2005-01-04T21:49:26Z</dcterms:created>
  <dcterms:modified xsi:type="dcterms:W3CDTF">2014-05-23T03:45:52Z</dcterms:modified>
  <cp:category/>
  <cp:version/>
  <cp:contentType/>
  <cp:contentStatus/>
</cp:coreProperties>
</file>