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5210" windowHeight="8895" activeTab="0"/>
  </bookViews>
  <sheets>
    <sheet name="Sheet1" sheetId="1" r:id="rId1"/>
    <sheet name="Info" sheetId="2" r:id="rId2"/>
    <sheet name="Exercises" sheetId="3" r:id="rId3"/>
  </sheets>
  <definedNames>
    <definedName name="__123Graph_A" hidden="1">'Sheet1'!$G$28:$G$43</definedName>
    <definedName name="__123Graph_ACHART1" hidden="1">'Sheet1'!$G$4:$G$14</definedName>
    <definedName name="__123Graph_ACHART2" hidden="1">'Sheet1'!$G$28:$G$43</definedName>
    <definedName name="__123Graph_AISLM" hidden="1">'Sheet1'!$G$28:$G$43</definedName>
    <definedName name="__123Graph_AKEYNESCROSS" hidden="1">'Sheet1'!$F$4:$F$14</definedName>
    <definedName name="__123Graph_B" hidden="1">'Sheet1'!$H$28:$H$43</definedName>
    <definedName name="__123Graph_BCHART1" hidden="1">'Sheet1'!$H$4:$H$14</definedName>
    <definedName name="__123Graph_BCHART2" hidden="1">'Sheet1'!$I$28:$I$43</definedName>
    <definedName name="__123Graph_BISLM" hidden="1">'Sheet1'!$H$28:$H$43</definedName>
    <definedName name="__123Graph_BKEYNESCROSS" hidden="1">'Sheet1'!$G$4:$G$14</definedName>
    <definedName name="__123Graph_C" hidden="1">'Sheet1'!$I$28:$I$43</definedName>
    <definedName name="__123Graph_CCHART1" hidden="1">'Sheet1'!$F$4:$F$14</definedName>
    <definedName name="__123Graph_CCHART2" hidden="1">'Sheet1'!$H$28:$H$43</definedName>
    <definedName name="__123Graph_CISLM" hidden="1">'Sheet1'!$I$28:$I$43</definedName>
    <definedName name="__123Graph_CKEYNESCROSS" hidden="1">'Sheet1'!$H$4:$H$14</definedName>
    <definedName name="__123Graph_D" hidden="1">'Sheet1'!$J$28:$J$43</definedName>
    <definedName name="__123Graph_DCHART2" hidden="1">'Sheet1'!$J$28:$J$43</definedName>
    <definedName name="__123Graph_DISLM" hidden="1">'Sheet1'!$J$28:$J$43</definedName>
    <definedName name="__123Graph_X" hidden="1">'Sheet1'!$F$28:$F$43</definedName>
    <definedName name="__123Graph_XCHART1" hidden="1">'Sheet1'!$F$4:$F$14</definedName>
    <definedName name="__123Graph_XCHART2" hidden="1">'Sheet1'!$F$28:$F$43</definedName>
    <definedName name="__123Graph_XISLM" hidden="1">'Sheet1'!$F$28:$F$43</definedName>
    <definedName name="__123Graph_XKEYNESCROSS" hidden="1">'Sheet1'!$F$4:$F$14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<sst xmlns="http://schemas.openxmlformats.org/spreadsheetml/2006/main" count="107" uniqueCount="88">
  <si>
    <t>case A</t>
  </si>
  <si>
    <t>case B</t>
  </si>
  <si>
    <t>income</t>
  </si>
  <si>
    <t>A - autonomous consumption</t>
  </si>
  <si>
    <t>b - MPC</t>
  </si>
  <si>
    <t>c - interest coeff of C &amp; S</t>
  </si>
  <si>
    <t>e - autonomous investment</t>
  </si>
  <si>
    <t>d - interest coeff of investment</t>
  </si>
  <si>
    <t>g - autonomous netX</t>
  </si>
  <si>
    <t>m - MPI</t>
  </si>
  <si>
    <t>n - interest coeff of netX</t>
  </si>
  <si>
    <t>G - government expenditure</t>
  </si>
  <si>
    <t>Z - lump-sum taxes</t>
  </si>
  <si>
    <t>t - tax rate</t>
  </si>
  <si>
    <t>multiplier</t>
  </si>
  <si>
    <t>Y*</t>
  </si>
  <si>
    <t>(Y-T)*</t>
  </si>
  <si>
    <t>C*</t>
  </si>
  <si>
    <t>S*</t>
  </si>
  <si>
    <t>T*</t>
  </si>
  <si>
    <t>(G-T)*</t>
  </si>
  <si>
    <t>I*</t>
  </si>
  <si>
    <t>netX*</t>
  </si>
  <si>
    <t>IS-case A</t>
  </si>
  <si>
    <t>IS-case B</t>
  </si>
  <si>
    <t>LM-case A</t>
  </si>
  <si>
    <t>LM-case B</t>
  </si>
  <si>
    <t>P - price level</t>
  </si>
  <si>
    <t>k - income coeff of Md</t>
  </si>
  <si>
    <t>h - interest coeff of Md</t>
  </si>
  <si>
    <t>R*</t>
  </si>
  <si>
    <t>R - interest rate, if exogenous</t>
  </si>
  <si>
    <t>KEYNESIAN CROSS &amp; IS-LM MODEL</t>
  </si>
  <si>
    <t>AE-case A</t>
  </si>
  <si>
    <t>AE-case B</t>
  </si>
  <si>
    <t>AS = Y = AE = C + I + G + netX</t>
  </si>
  <si>
    <t>C = A + b*(Y-T) - c*R</t>
  </si>
  <si>
    <t>consumption function</t>
  </si>
  <si>
    <t>investment function</t>
  </si>
  <si>
    <t>I = e - d*R</t>
  </si>
  <si>
    <t>net export function</t>
  </si>
  <si>
    <t>netX = g - m*Y - n*R</t>
  </si>
  <si>
    <t>tax function</t>
  </si>
  <si>
    <t>T = Z + t*Y</t>
  </si>
  <si>
    <t>Md = Ms</t>
  </si>
  <si>
    <t>money demand function</t>
  </si>
  <si>
    <t>Md = P*(k*Y - h*R)</t>
  </si>
  <si>
    <t>The Keynesian Cross and IS-LM model presented in Sheet1 is based upon the equations below.</t>
  </si>
  <si>
    <t>The Keynesian Cross equilibrium expression and the IS curve equation is:</t>
  </si>
  <si>
    <t>The LM curve equation is:</t>
  </si>
  <si>
    <t>R = (-Ms/P + k*Y)/h</t>
  </si>
  <si>
    <t>Remember, the purpose/function of this spreadsheet is to save you time in drawing graphs and doing arithmetic.</t>
  </si>
  <si>
    <t>Here are some practice exercises.</t>
  </si>
  <si>
    <t>The key benefits arise from you thinking through (analyzing) the underlying macroeconomic relationships and processes.</t>
  </si>
  <si>
    <t>Increase G (government spending) by 100 in case B.</t>
  </si>
  <si>
    <t>Note the changes in the values for the other endogenous variables</t>
  </si>
  <si>
    <t>Keynesian Cross exercises -- set the interest rate to exogenous (B2=0) with a value of .05 (5%).  Re-set case B values after each step.</t>
  </si>
  <si>
    <t>Decrease Z (lump-sum taxes) by 100 in case B.</t>
  </si>
  <si>
    <t>Note the size of the increase in Y* and the multiplier value.</t>
  </si>
  <si>
    <t>Note the size of the increase in Y*; compare it to the previous result above.</t>
  </si>
  <si>
    <t>Also note and compare the changes in the values for the other endogenous variables.</t>
  </si>
  <si>
    <t>Increase both G and Z by 100 -- a "balanced-budget" increase in government spending paid for by a tax increase.</t>
  </si>
  <si>
    <t>What is the effect on Y* and the size of the change?</t>
  </si>
  <si>
    <t>Decrease A (autonomous consumption) by 100 -- an attempt by consumers to be more thrifty and spend less.</t>
  </si>
  <si>
    <t>What is the effect on Y* and on savings (S) -- the "paradox of thrift"?</t>
  </si>
  <si>
    <t>IS-LM exercises -- set the interest rate to endogenous (B2=1).  Re-set case B values after each step.</t>
  </si>
  <si>
    <t>Repeat the four exercises from above -- in each case, compare the new results with the original results.</t>
  </si>
  <si>
    <t>How and why are the results different (or the same)?</t>
  </si>
  <si>
    <t>Ms - money supply</t>
  </si>
  <si>
    <t>Note what happens in the Keynesian Cross diagram and to the values of the variables in the Goods Market.</t>
  </si>
  <si>
    <t>Increase the Ms by 50 in case B.</t>
  </si>
  <si>
    <t>Increase the price level P by 10% (to 1.10) in case B.</t>
  </si>
  <si>
    <t>note:  this implies that S = -A + (1-b)*(Y-T) + c*R</t>
  </si>
  <si>
    <t>Goods (and Credit) Market equilibrium condition</t>
  </si>
  <si>
    <t>Money Market equilibrium condition</t>
  </si>
  <si>
    <t>Y = (1/(1-b*(1-t)+m)) * {[A-b*Z+e+G+g] - (c+d+n)*R}</t>
  </si>
  <si>
    <t>Increase the value of the interest coefficient for investment "d" (and/or the values of "c" and "n") in case B</t>
  </si>
  <si>
    <t>Note what happens to the slope of the IS curve.</t>
  </si>
  <si>
    <t>Now increase the money supply Ms by 50 in case B and observe the effects on R and Y along the two IS curves.</t>
  </si>
  <si>
    <r>
      <t>set B2=</t>
    </r>
    <r>
      <rPr>
        <b/>
        <sz val="12"/>
        <color indexed="10"/>
        <rFont val="Arial MT"/>
        <family val="0"/>
      </rPr>
      <t>1</t>
    </r>
    <r>
      <rPr>
        <b/>
        <sz val="12"/>
        <rFont val="Arial MT"/>
        <family val="0"/>
      </rPr>
      <t xml:space="preserve"> if interest rate (R) is to be endogenous; =</t>
    </r>
    <r>
      <rPr>
        <b/>
        <sz val="12"/>
        <color indexed="10"/>
        <rFont val="Arial MT"/>
        <family val="0"/>
      </rPr>
      <t>0</t>
    </r>
    <r>
      <rPr>
        <b/>
        <sz val="12"/>
        <rFont val="Arial MT"/>
        <family val="0"/>
      </rPr>
      <t xml:space="preserve"> if exogenous  ======&gt;&gt;&gt;</t>
    </r>
  </si>
  <si>
    <t>The original values of the coefficients/parameters and the autonomous variables are:</t>
  </si>
  <si>
    <t>See Info Sheet</t>
  </si>
  <si>
    <t>2 - the colored curves for case B lie atop those for case A until the curves are shifted</t>
  </si>
  <si>
    <t>3 - if the interest rate (R) is set exogenously (B2=0), then the LM curve will be horizontal at R at the value(s) in cells B15 &amp; C15</t>
  </si>
  <si>
    <t>Notes on  use and appearance:</t>
  </si>
  <si>
    <t>1 - the bold-outlined areas of Sheet1 are "locked" to prevent accidental changes in cells affecting the graphs and solutions; the password is "macro"</t>
  </si>
  <si>
    <t>FE - y</t>
  </si>
  <si>
    <t>FE - 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</si>
</sst>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2">
    <font>
      <sz val="12"/>
      <name val="Arial MT"/>
      <family val="0"/>
    </font>
    <font>
      <sz val="10"/>
      <name val="Arial"/>
      <family val="0"/>
    </font>
    <font>
      <sz val="10"/>
      <name val="Arial MT"/>
      <family val="2"/>
    </font>
    <font>
      <sz val="18"/>
      <name val="Arial MT"/>
      <family val="2"/>
    </font>
    <font>
      <sz val="9"/>
      <name val="Arial MT"/>
      <family val="2"/>
    </font>
    <font>
      <b/>
      <sz val="12"/>
      <name val="Arial MT"/>
      <family val="0"/>
    </font>
    <font>
      <b/>
      <sz val="12"/>
      <color indexed="8"/>
      <name val="Arial MT"/>
      <family val="0"/>
    </font>
    <font>
      <sz val="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2"/>
      <color indexed="10"/>
      <name val="Arial MT"/>
      <family val="0"/>
    </font>
    <font>
      <sz val="12"/>
      <color indexed="8"/>
      <name val="Arial MT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4" fontId="5" fillId="0" borderId="3" xfId="0" applyNumberFormat="1" applyFont="1" applyBorder="1" applyAlignment="1" applyProtection="1">
      <alignment/>
      <protection/>
    </xf>
    <xf numFmtId="164" fontId="5" fillId="0" borderId="4" xfId="0" applyNumberFormat="1" applyFont="1" applyBorder="1" applyAlignment="1" applyProtection="1">
      <alignment/>
      <protection/>
    </xf>
    <xf numFmtId="1" fontId="5" fillId="0" borderId="5" xfId="0" applyNumberFormat="1" applyFont="1" applyBorder="1" applyAlignment="1" applyProtection="1">
      <alignment/>
      <protection/>
    </xf>
    <xf numFmtId="1" fontId="5" fillId="0" borderId="6" xfId="0" applyNumberFormat="1" applyFont="1" applyBorder="1" applyAlignment="1" applyProtection="1">
      <alignment/>
      <protection/>
    </xf>
    <xf numFmtId="1" fontId="5" fillId="0" borderId="7" xfId="0" applyNumberFormat="1" applyFont="1" applyBorder="1" applyAlignment="1" applyProtection="1">
      <alignment/>
      <protection/>
    </xf>
    <xf numFmtId="1" fontId="5" fillId="0" borderId="8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right"/>
      <protection/>
    </xf>
    <xf numFmtId="1" fontId="6" fillId="0" borderId="12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1" fontId="5" fillId="0" borderId="13" xfId="0" applyNumberFormat="1" applyFont="1" applyBorder="1" applyAlignment="1" applyProtection="1">
      <alignment/>
      <protection/>
    </xf>
    <xf numFmtId="1" fontId="5" fillId="0" borderId="12" xfId="0" applyNumberFormat="1" applyFont="1" applyBorder="1" applyAlignment="1" applyProtection="1">
      <alignment/>
      <protection/>
    </xf>
    <xf numFmtId="1" fontId="5" fillId="0" borderId="9" xfId="0" applyNumberFormat="1" applyFont="1" applyBorder="1" applyAlignment="1" applyProtection="1">
      <alignment/>
      <protection/>
    </xf>
    <xf numFmtId="1" fontId="5" fillId="0" borderId="14" xfId="0" applyNumberFormat="1" applyFont="1" applyBorder="1" applyAlignment="1" applyProtection="1">
      <alignment/>
      <protection/>
    </xf>
    <xf numFmtId="1" fontId="5" fillId="0" borderId="15" xfId="0" applyNumberFormat="1" applyFont="1" applyBorder="1" applyAlignment="1" applyProtection="1">
      <alignment/>
      <protection/>
    </xf>
    <xf numFmtId="1" fontId="5" fillId="0" borderId="3" xfId="0" applyNumberFormat="1" applyFont="1" applyBorder="1" applyAlignment="1" applyProtection="1">
      <alignment/>
      <protection/>
    </xf>
    <xf numFmtId="1" fontId="5" fillId="0" borderId="4" xfId="0" applyNumberFormat="1" applyFont="1" applyBorder="1" applyAlignment="1" applyProtection="1">
      <alignment/>
      <protection/>
    </xf>
    <xf numFmtId="164" fontId="5" fillId="0" borderId="7" xfId="0" applyNumberFormat="1" applyFont="1" applyBorder="1" applyAlignment="1" applyProtection="1">
      <alignment/>
      <protection/>
    </xf>
    <xf numFmtId="164" fontId="5" fillId="0" borderId="8" xfId="0" applyNumberFormat="1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164" fontId="5" fillId="0" borderId="17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164" fontId="5" fillId="0" borderId="14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2" fontId="5" fillId="0" borderId="19" xfId="0" applyNumberFormat="1" applyFont="1" applyBorder="1" applyAlignment="1" applyProtection="1">
      <alignment/>
      <protection/>
    </xf>
    <xf numFmtId="2" fontId="5" fillId="0" borderId="13" xfId="0" applyNumberFormat="1" applyFont="1" applyBorder="1" applyAlignment="1" applyProtection="1">
      <alignment/>
      <protection/>
    </xf>
    <xf numFmtId="2" fontId="5" fillId="0" borderId="15" xfId="0" applyNumberFormat="1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Arial MT"/>
                <a:ea typeface="Arial MT"/>
                <a:cs typeface="Arial MT"/>
              </a:rPr>
              <a:t>KEYNESIAN CROSS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05"/>
          <c:y val="0.127"/>
          <c:w val="0.76975"/>
          <c:h val="0.8175"/>
        </c:manualLayout>
      </c:layout>
      <c:scatterChart>
        <c:scatterStyle val="line"/>
        <c:varyColors val="0"/>
        <c:ser>
          <c:idx val="1"/>
          <c:order val="0"/>
          <c:tx>
            <c:v>AS=Y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Sheet1!$F$4:$F$14</c:f>
              <c:numCache/>
            </c:numRef>
          </c:xVal>
          <c:yVal>
            <c:numRef>
              <c:f>Sheet1!$F$4:$F$14</c:f>
              <c:numCache/>
            </c:numRef>
          </c:yVal>
          <c:smooth val="0"/>
        </c:ser>
        <c:ser>
          <c:idx val="2"/>
          <c:order val="1"/>
          <c:tx>
            <c:v>AE case A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Sheet1!$F$4:$F$14</c:f>
              <c:numCache/>
            </c:numRef>
          </c:xVal>
          <c:yVal>
            <c:numRef>
              <c:f>Sheet1!$G$4:$G$14</c:f>
              <c:numCache/>
            </c:numRef>
          </c:yVal>
          <c:smooth val="0"/>
        </c:ser>
        <c:ser>
          <c:idx val="3"/>
          <c:order val="2"/>
          <c:tx>
            <c:v>AE case B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Sheet1!$F$4:$F$14</c:f>
              <c:numCache/>
            </c:numRef>
          </c:xVal>
          <c:yVal>
            <c:numRef>
              <c:f>Sheet1!$H$4:$H$14</c:f>
              <c:numCache/>
            </c:numRef>
          </c:yVal>
          <c:smooth val="0"/>
        </c:ser>
        <c:axId val="50175331"/>
        <c:axId val="48924796"/>
      </c:scatterChart>
      <c:valAx>
        <c:axId val="50175331"/>
        <c:scaling>
          <c:orientation val="minMax"/>
          <c:max val="7000"/>
          <c:min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rPr>
                  <a:t>$ income &amp; production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48924796"/>
        <c:crossesAt val="5000"/>
        <c:crossBetween val="midCat"/>
        <c:dispUnits/>
        <c:majorUnit val="200"/>
      </c:valAx>
      <c:valAx>
        <c:axId val="48924796"/>
        <c:scaling>
          <c:orientation val="minMax"/>
          <c:max val="7000"/>
          <c:min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rPr>
                  <a:t>$ AS &amp; AE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50175331"/>
        <c:crossesAt val="5000"/>
        <c:crossBetween val="midCat"/>
        <c:dispUnits/>
        <c:majorUnit val="200"/>
        <c:min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"/>
          <c:y val="0.459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Arial MT"/>
                <a:ea typeface="Arial MT"/>
                <a:cs typeface="Arial MT"/>
              </a:rPr>
              <a:t>IS-LM GRAPH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25"/>
          <c:y val="0.1185"/>
          <c:w val="0.77"/>
          <c:h val="0.827"/>
        </c:manualLayout>
      </c:layout>
      <c:scatterChart>
        <c:scatterStyle val="lineMarker"/>
        <c:varyColors val="0"/>
        <c:ser>
          <c:idx val="3"/>
          <c:order val="0"/>
          <c:tx>
            <c:v>IS case A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Sheet1!$F$28:$F$43</c:f>
              <c:numCache/>
            </c:numRef>
          </c:xVal>
          <c:yVal>
            <c:numRef>
              <c:f>Sheet1!$G$28:$G$43</c:f>
              <c:numCache/>
            </c:numRef>
          </c:yVal>
          <c:smooth val="0"/>
        </c:ser>
        <c:ser>
          <c:idx val="0"/>
          <c:order val="1"/>
          <c:tx>
            <c:v>LM case 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Sheet1!$F$28:$F$43</c:f>
              <c:numCache/>
            </c:numRef>
          </c:xVal>
          <c:yVal>
            <c:numRef>
              <c:f>Sheet1!$I$28:$I$43</c:f>
              <c:numCache>
                <c:ptCount val="16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</c:numCache>
            </c:numRef>
          </c:yVal>
          <c:smooth val="0"/>
        </c:ser>
        <c:ser>
          <c:idx val="1"/>
          <c:order val="2"/>
          <c:tx>
            <c:v>IS case B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Sheet1!$F$28:$F$43</c:f>
              <c:numCache/>
            </c:numRef>
          </c:xVal>
          <c:yVal>
            <c:numRef>
              <c:f>Sheet1!$H$28:$H$43</c:f>
              <c:numCache/>
            </c:numRef>
          </c:yVal>
          <c:smooth val="0"/>
        </c:ser>
        <c:ser>
          <c:idx val="2"/>
          <c:order val="3"/>
          <c:tx>
            <c:v>LM case B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Sheet1!$F$28:$F$43</c:f>
              <c:numCache/>
            </c:numRef>
          </c:xVal>
          <c:yVal>
            <c:numRef>
              <c:f>Sheet1!$J$28:$J$43</c:f>
              <c:numCache>
                <c:ptCount val="16"/>
                <c:pt idx="0">
                  <c:v>0.06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0.06</c:v>
                </c:pt>
                <c:pt idx="9">
                  <c:v>0.06</c:v>
                </c:pt>
                <c:pt idx="10">
                  <c:v>0.06</c:v>
                </c:pt>
                <c:pt idx="11">
                  <c:v>0.06</c:v>
                </c:pt>
                <c:pt idx="12">
                  <c:v>0.06</c:v>
                </c:pt>
                <c:pt idx="13">
                  <c:v>0.06</c:v>
                </c:pt>
                <c:pt idx="14">
                  <c:v>0.06</c:v>
                </c:pt>
                <c:pt idx="15">
                  <c:v>0.06</c:v>
                </c:pt>
              </c:numCache>
            </c:numRef>
          </c:yVal>
          <c:smooth val="0"/>
        </c:ser>
        <c:ser>
          <c:idx val="4"/>
          <c:order val="4"/>
          <c:tx>
            <c:v>FE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Sheet1!$K$28:$K$43</c:f>
              <c:numCache>
                <c:ptCount val="16"/>
                <c:pt idx="0">
                  <c:v>6000.000000000002</c:v>
                </c:pt>
                <c:pt idx="1">
                  <c:v>6000.000000000002</c:v>
                </c:pt>
                <c:pt idx="2">
                  <c:v>6000.000000000002</c:v>
                </c:pt>
                <c:pt idx="3">
                  <c:v>6000.000000000002</c:v>
                </c:pt>
                <c:pt idx="4">
                  <c:v>6000.000000000002</c:v>
                </c:pt>
                <c:pt idx="5">
                  <c:v>6000.000000000002</c:v>
                </c:pt>
                <c:pt idx="6">
                  <c:v>6000.000000000002</c:v>
                </c:pt>
                <c:pt idx="7">
                  <c:v>6000.000000000002</c:v>
                </c:pt>
                <c:pt idx="8">
                  <c:v>6000.000000000002</c:v>
                </c:pt>
                <c:pt idx="9">
                  <c:v>6000.000000000002</c:v>
                </c:pt>
                <c:pt idx="10">
                  <c:v>6000.000000000002</c:v>
                </c:pt>
                <c:pt idx="11">
                  <c:v>6000.000000000002</c:v>
                </c:pt>
                <c:pt idx="12">
                  <c:v>6000.000000000002</c:v>
                </c:pt>
                <c:pt idx="13">
                  <c:v>6000.000000000002</c:v>
                </c:pt>
                <c:pt idx="14">
                  <c:v>6000.000000000002</c:v>
                </c:pt>
                <c:pt idx="15">
                  <c:v>6000.000000000002</c:v>
                </c:pt>
              </c:numCache>
            </c:numRef>
          </c:xVal>
          <c:yVal>
            <c:numRef>
              <c:f>Sheet1!$L$28:$L$43</c:f>
              <c:numCache/>
            </c:numRef>
          </c:yVal>
          <c:smooth val="0"/>
        </c:ser>
        <c:axId val="37669981"/>
        <c:axId val="3485510"/>
      </c:scatterChart>
      <c:valAx>
        <c:axId val="37669981"/>
        <c:scaling>
          <c:orientation val="minMax"/>
          <c:max val="7000"/>
          <c:min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rPr>
                  <a:t>$ income &amp; production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3485510"/>
        <c:crosses val="autoZero"/>
        <c:crossBetween val="midCat"/>
        <c:dispUnits/>
        <c:majorUnit val="200"/>
        <c:minorUnit val="100"/>
      </c:valAx>
      <c:valAx>
        <c:axId val="3485510"/>
        <c:scaling>
          <c:orientation val="minMax"/>
          <c:max val="0.2"/>
          <c:min val="-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rPr>
                  <a:t>% interest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37669981"/>
        <c:crosses val="autoZero"/>
        <c:crossBetween val="midCat"/>
        <c:dispUnits/>
        <c:majorUnit val="0.02"/>
        <c:minorUnit val="0.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114300</xdr:rowOff>
    </xdr:from>
    <xdr:to>
      <xdr:col>0</xdr:col>
      <xdr:colOff>6515100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161925" y="514350"/>
        <a:ext cx="6353175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104775</xdr:colOff>
      <xdr:row>33</xdr:row>
      <xdr:rowOff>133350</xdr:rowOff>
    </xdr:from>
    <xdr:to>
      <xdr:col>0</xdr:col>
      <xdr:colOff>6467475</xdr:colOff>
      <xdr:row>65</xdr:row>
      <xdr:rowOff>152400</xdr:rowOff>
    </xdr:to>
    <xdr:graphicFrame>
      <xdr:nvGraphicFramePr>
        <xdr:cNvPr id="2" name="Chart 2"/>
        <xdr:cNvGraphicFramePr/>
      </xdr:nvGraphicFramePr>
      <xdr:xfrm>
        <a:off x="104775" y="6562725"/>
        <a:ext cx="6362700" cy="622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43"/>
  <sheetViews>
    <sheetView tabSelected="1"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1" max="1" width="76.6640625" style="6" customWidth="1"/>
    <col min="2" max="3" width="10.77734375" style="6" customWidth="1"/>
    <col min="4" max="4" width="20.77734375" style="6" customWidth="1"/>
    <col min="5" max="5" width="11.5546875" style="6" customWidth="1"/>
    <col min="6" max="16384" width="9.77734375" style="6" customWidth="1"/>
  </cols>
  <sheetData>
    <row r="1" spans="1:8" ht="16.5" customHeight="1" thickBot="1">
      <c r="A1" s="11" t="s">
        <v>32</v>
      </c>
      <c r="B1" s="13" t="s">
        <v>81</v>
      </c>
      <c r="F1" s="7"/>
      <c r="G1" s="5"/>
      <c r="H1" s="5"/>
    </row>
    <row r="2" spans="1:8" ht="15" customHeight="1" thickBot="1" thickTop="1">
      <c r="A2" s="12" t="s">
        <v>79</v>
      </c>
      <c r="B2" s="8">
        <v>1</v>
      </c>
      <c r="F2" s="9">
        <v>200</v>
      </c>
      <c r="G2" s="5"/>
      <c r="H2" s="5"/>
    </row>
    <row r="3" spans="2:8" ht="15" customHeight="1" thickBot="1" thickTop="1">
      <c r="B3" s="14" t="s">
        <v>0</v>
      </c>
      <c r="C3" s="14" t="s">
        <v>1</v>
      </c>
      <c r="F3" s="22" t="s">
        <v>2</v>
      </c>
      <c r="G3" s="23" t="s">
        <v>33</v>
      </c>
      <c r="H3" s="24" t="s">
        <v>34</v>
      </c>
    </row>
    <row r="4" spans="2:8" ht="15" customHeight="1">
      <c r="B4" s="6">
        <v>210</v>
      </c>
      <c r="C4" s="6">
        <v>210</v>
      </c>
      <c r="D4" s="15" t="s">
        <v>3</v>
      </c>
      <c r="F4" s="25">
        <v>5000</v>
      </c>
      <c r="G4" s="26">
        <f>(+B$4-B$5*B$13+B$7+B$9+B$12)-(B$43*(B$6+B$8+B$11))+((B$5*(1-B$14))-B$10)*F4</f>
        <v>5380.002666669785</v>
      </c>
      <c r="H4" s="27">
        <f>(+C$4-C$5*C$13+C$7+C$9+C$12)-(C$43*(C$6+C$8+C$11))+((C$5*(1-C$14))-C$10)*F4</f>
        <v>5380.002666669785</v>
      </c>
    </row>
    <row r="5" spans="2:8" ht="15" customHeight="1">
      <c r="B5" s="6">
        <v>0.9</v>
      </c>
      <c r="C5" s="6">
        <v>0.9</v>
      </c>
      <c r="D5" s="15" t="s">
        <v>4</v>
      </c>
      <c r="F5" s="28">
        <f>F4+$F$2</f>
        <v>5200</v>
      </c>
      <c r="G5" s="26">
        <f aca="true" t="shared" si="0" ref="G5:G14">(+B$4-B$5*B$13+B$7+B$9+B$12)-(B$43*(B$6+B$8+B$11))+((B$5*(1-B$14))-B$10)*F5</f>
        <v>5504.002666669785</v>
      </c>
      <c r="H5" s="27">
        <f aca="true" t="shared" si="1" ref="H5:H14">(+C$4-C$5*C$13+C$7+C$9+C$12)-(C$43*(C$6+C$8+C$11))+((C$5*(1-C$14))-C$10)*F5</f>
        <v>5504.002666669785</v>
      </c>
    </row>
    <row r="6" spans="2:8" ht="15" customHeight="1">
      <c r="B6" s="6">
        <v>500</v>
      </c>
      <c r="C6" s="6">
        <v>500</v>
      </c>
      <c r="D6" s="15" t="s">
        <v>5</v>
      </c>
      <c r="F6" s="28">
        <f>F5+$F$2</f>
        <v>5400</v>
      </c>
      <c r="G6" s="26">
        <f t="shared" si="0"/>
        <v>5628.002666669785</v>
      </c>
      <c r="H6" s="27">
        <f t="shared" si="1"/>
        <v>5628.002666669785</v>
      </c>
    </row>
    <row r="7" spans="2:8" ht="15" customHeight="1">
      <c r="B7" s="6">
        <v>500</v>
      </c>
      <c r="C7" s="6">
        <v>500</v>
      </c>
      <c r="D7" s="15" t="s">
        <v>6</v>
      </c>
      <c r="F7" s="28">
        <f aca="true" t="shared" si="2" ref="F7:F14">F6+$F$2</f>
        <v>5600</v>
      </c>
      <c r="G7" s="26">
        <f t="shared" si="0"/>
        <v>5752.002666669785</v>
      </c>
      <c r="H7" s="27">
        <f t="shared" si="1"/>
        <v>5752.002666669785</v>
      </c>
    </row>
    <row r="8" spans="2:8" ht="15" customHeight="1">
      <c r="B8" s="6">
        <v>2000</v>
      </c>
      <c r="C8" s="6">
        <v>2000</v>
      </c>
      <c r="D8" s="15" t="s">
        <v>7</v>
      </c>
      <c r="F8" s="28">
        <f t="shared" si="2"/>
        <v>5800</v>
      </c>
      <c r="G8" s="26">
        <f t="shared" si="0"/>
        <v>5876.002666669785</v>
      </c>
      <c r="H8" s="27">
        <f t="shared" si="1"/>
        <v>5876.002666669785</v>
      </c>
    </row>
    <row r="9" spans="2:8" ht="15" customHeight="1">
      <c r="B9" s="6">
        <v>400</v>
      </c>
      <c r="C9" s="6">
        <v>400</v>
      </c>
      <c r="D9" s="15" t="s">
        <v>8</v>
      </c>
      <c r="F9" s="28">
        <f t="shared" si="2"/>
        <v>6000</v>
      </c>
      <c r="G9" s="26">
        <f t="shared" si="0"/>
        <v>6000.002666669785</v>
      </c>
      <c r="H9" s="27">
        <f t="shared" si="1"/>
        <v>6000.002666669785</v>
      </c>
    </row>
    <row r="10" spans="2:8" ht="15" customHeight="1">
      <c r="B10" s="6">
        <v>0.1</v>
      </c>
      <c r="C10" s="6">
        <v>0.1</v>
      </c>
      <c r="D10" s="15" t="s">
        <v>9</v>
      </c>
      <c r="F10" s="28">
        <f t="shared" si="2"/>
        <v>6200</v>
      </c>
      <c r="G10" s="26">
        <f t="shared" si="0"/>
        <v>6124.002666669785</v>
      </c>
      <c r="H10" s="27">
        <f t="shared" si="1"/>
        <v>6124.002666669785</v>
      </c>
    </row>
    <row r="11" spans="2:8" ht="15" customHeight="1">
      <c r="B11" s="6">
        <v>500</v>
      </c>
      <c r="C11" s="6">
        <v>500</v>
      </c>
      <c r="D11" s="15" t="s">
        <v>10</v>
      </c>
      <c r="F11" s="28">
        <f t="shared" si="2"/>
        <v>6400</v>
      </c>
      <c r="G11" s="26">
        <f t="shared" si="0"/>
        <v>6248.002666669786</v>
      </c>
      <c r="H11" s="27">
        <f t="shared" si="1"/>
        <v>6248.002666669786</v>
      </c>
    </row>
    <row r="12" spans="2:8" ht="15" customHeight="1">
      <c r="B12" s="6">
        <v>1500</v>
      </c>
      <c r="C12" s="6">
        <v>1500</v>
      </c>
      <c r="D12" s="15" t="s">
        <v>11</v>
      </c>
      <c r="F12" s="28">
        <f t="shared" si="2"/>
        <v>6600</v>
      </c>
      <c r="G12" s="26">
        <f t="shared" si="0"/>
        <v>6372.002666669786</v>
      </c>
      <c r="H12" s="27">
        <f t="shared" si="1"/>
        <v>6372.002666669786</v>
      </c>
    </row>
    <row r="13" spans="2:8" ht="15" customHeight="1">
      <c r="B13" s="6">
        <v>200</v>
      </c>
      <c r="C13" s="6">
        <v>200</v>
      </c>
      <c r="D13" s="15" t="s">
        <v>12</v>
      </c>
      <c r="F13" s="28">
        <f t="shared" si="2"/>
        <v>6800</v>
      </c>
      <c r="G13" s="26">
        <f t="shared" si="0"/>
        <v>6496.002666669786</v>
      </c>
      <c r="H13" s="27">
        <f t="shared" si="1"/>
        <v>6496.002666669786</v>
      </c>
    </row>
    <row r="14" spans="2:8" ht="15" customHeight="1" thickBot="1">
      <c r="B14" s="6">
        <v>0.2</v>
      </c>
      <c r="C14" s="6">
        <v>0.2</v>
      </c>
      <c r="D14" s="15" t="s">
        <v>13</v>
      </c>
      <c r="F14" s="29">
        <f t="shared" si="2"/>
        <v>7000</v>
      </c>
      <c r="G14" s="30">
        <f t="shared" si="0"/>
        <v>6620.002666669786</v>
      </c>
      <c r="H14" s="31">
        <f t="shared" si="1"/>
        <v>6620.002666669786</v>
      </c>
    </row>
    <row r="15" spans="2:4" ht="15" customHeight="1" thickTop="1">
      <c r="B15" s="10">
        <v>0.05</v>
      </c>
      <c r="C15" s="10">
        <v>0.05</v>
      </c>
      <c r="D15" s="15" t="s">
        <v>31</v>
      </c>
    </row>
    <row r="16" ht="15" customHeight="1" thickBot="1">
      <c r="D16" s="15"/>
    </row>
    <row r="17" spans="2:4" ht="15" customHeight="1">
      <c r="B17" s="16">
        <f>(1/(1-(B5*(1-B14))+B10))</f>
        <v>2.6315789473684217</v>
      </c>
      <c r="C17" s="17">
        <f>(1/(1-(C5*(1-C14))+C10))</f>
        <v>2.6315789473684217</v>
      </c>
      <c r="D17" s="11" t="s">
        <v>14</v>
      </c>
    </row>
    <row r="18" spans="2:4" ht="15" customHeight="1">
      <c r="B18" s="18">
        <f>B17*((B4-B5*B13+B7+B9+B12)-B43*(B6+B8+B11))</f>
        <v>6000.007017552067</v>
      </c>
      <c r="C18" s="19">
        <f>C17*((C4-C5*C13+C7+C9+C12)-C43*(C6+C8+C11))</f>
        <v>6000.007017552067</v>
      </c>
      <c r="D18" s="11" t="s">
        <v>15</v>
      </c>
    </row>
    <row r="19" spans="2:4" ht="15" customHeight="1">
      <c r="B19" s="18">
        <f>B18-B22</f>
        <v>4600.005614041654</v>
      </c>
      <c r="C19" s="19">
        <f>C18-C22</f>
        <v>4600.005614041654</v>
      </c>
      <c r="D19" s="11" t="s">
        <v>16</v>
      </c>
    </row>
    <row r="20" spans="2:4" ht="15" customHeight="1">
      <c r="B20" s="18">
        <f>B4+B5*B19-B6*B43</f>
        <v>4325.005497082452</v>
      </c>
      <c r="C20" s="19">
        <f>C4+C5*C19-C6*C43</f>
        <v>4325.005497082452</v>
      </c>
      <c r="D20" s="11" t="s">
        <v>17</v>
      </c>
    </row>
    <row r="21" spans="2:4" ht="15" customHeight="1">
      <c r="B21" s="18">
        <f>-B4+(1-B5)*B19+B6*B43</f>
        <v>275.000116959201</v>
      </c>
      <c r="C21" s="19">
        <f>-C4+(1-C5)*C19+C6*C43</f>
        <v>275.000116959201</v>
      </c>
      <c r="D21" s="11" t="s">
        <v>18</v>
      </c>
    </row>
    <row r="22" spans="2:4" ht="15" customHeight="1">
      <c r="B22" s="18">
        <f>B13+B14*B18</f>
        <v>1400.0014035104134</v>
      </c>
      <c r="C22" s="19">
        <f>C13+C14*C18</f>
        <v>1400.0014035104134</v>
      </c>
      <c r="D22" s="11" t="s">
        <v>19</v>
      </c>
    </row>
    <row r="23" spans="2:4" ht="15" customHeight="1">
      <c r="B23" s="18">
        <f>B12-B22</f>
        <v>99.99859648958659</v>
      </c>
      <c r="C23" s="19">
        <f>C12-C22</f>
        <v>99.99859648958659</v>
      </c>
      <c r="D23" s="11" t="s">
        <v>20</v>
      </c>
    </row>
    <row r="24" spans="2:4" ht="15" customHeight="1">
      <c r="B24" s="18">
        <f>B7-B8*B43</f>
        <v>400.00177777985675</v>
      </c>
      <c r="C24" s="19">
        <f>C7-C8*C43</f>
        <v>400.00177777985675</v>
      </c>
      <c r="D24" s="11" t="s">
        <v>21</v>
      </c>
    </row>
    <row r="25" spans="2:4" ht="15" customHeight="1" thickBot="1">
      <c r="B25" s="20">
        <f>B9-B10*B18-B11*B43</f>
        <v>-225.00025731024252</v>
      </c>
      <c r="C25" s="21">
        <f>C9-C10*C18-C11*C43</f>
        <v>-225.00025731024252</v>
      </c>
      <c r="D25" s="11" t="s">
        <v>22</v>
      </c>
    </row>
    <row r="26" spans="6:10" ht="17.25" thickBot="1" thickTop="1">
      <c r="F26" s="9">
        <v>200</v>
      </c>
      <c r="G26" s="5"/>
      <c r="H26" s="5"/>
      <c r="I26" s="5"/>
      <c r="J26" s="5"/>
    </row>
    <row r="27" spans="6:12" ht="17.25" thickBot="1" thickTop="1">
      <c r="F27" s="36" t="s">
        <v>2</v>
      </c>
      <c r="G27" s="37" t="s">
        <v>23</v>
      </c>
      <c r="H27" s="37" t="s">
        <v>24</v>
      </c>
      <c r="I27" s="37" t="s">
        <v>25</v>
      </c>
      <c r="J27" s="44" t="s">
        <v>26</v>
      </c>
      <c r="K27" s="46" t="s">
        <v>86</v>
      </c>
      <c r="L27" s="45" t="s">
        <v>87</v>
      </c>
    </row>
    <row r="28" spans="6:12" ht="16.5" thickTop="1">
      <c r="F28" s="38">
        <v>5000</v>
      </c>
      <c r="G28" s="39">
        <f aca="true" t="shared" si="3" ref="G28:G43">((+B$4-B$5*B$13+B$7+B$9+B$12)-(1-B$5*(1-B$14)+B$10)*F28)/(B$6+B$8+B$11)</f>
        <v>0.1766666666666668</v>
      </c>
      <c r="H28" s="39">
        <f aca="true" t="shared" si="4" ref="H28:H43">((+C$4-C$5*C$13+C$7+C$9+C$12)-(1-C$5*(1-C$14)+C$10)*F28)/(C$6+C$8+C$11)</f>
        <v>0.1766666666666668</v>
      </c>
      <c r="I28" s="39">
        <f>IF($B$2=1,(+B$37/B$38-B$39*F28)/-B$40,$B$15)</f>
        <v>-0.10833500000000004</v>
      </c>
      <c r="J28" s="39">
        <f>IF($B$2=1,(+C$37/C$38-C$39*F28)/-C$40,$C$15)</f>
        <v>-0.10833500000000004</v>
      </c>
      <c r="K28" s="28">
        <f>IF($B$2=1,$B$42,$B$18)</f>
        <v>6000.007017552068</v>
      </c>
      <c r="L28" s="47">
        <v>0.2</v>
      </c>
    </row>
    <row r="29" spans="6:12" ht="15.75">
      <c r="F29" s="40">
        <f aca="true" t="shared" si="5" ref="F29:F43">F28+F$26</f>
        <v>5200</v>
      </c>
      <c r="G29" s="41">
        <f t="shared" si="3"/>
        <v>0.1513333333333335</v>
      </c>
      <c r="H29" s="41">
        <f t="shared" si="4"/>
        <v>0.1513333333333335</v>
      </c>
      <c r="I29" s="41">
        <f aca="true" t="shared" si="6" ref="I29:I43">IF($B$2=1,(+B$37/B$38-B$39*F29)/-B$40,$B$15)</f>
        <v>-0.07666840000000003</v>
      </c>
      <c r="J29" s="41">
        <f aca="true" t="shared" si="7" ref="J29:J43">IF($B$2=1,(+C$37/C$38-C$39*F29)/-C$40,$C$15)</f>
        <v>-0.07666840000000003</v>
      </c>
      <c r="K29" s="28">
        <f aca="true" t="shared" si="8" ref="K29:K43">IF($B$2=1,$B$42,$B$18)</f>
        <v>6000.007017552068</v>
      </c>
      <c r="L29" s="48">
        <v>0.18</v>
      </c>
    </row>
    <row r="30" spans="6:12" ht="15.75">
      <c r="F30" s="40">
        <f t="shared" si="5"/>
        <v>5400</v>
      </c>
      <c r="G30" s="41">
        <f t="shared" si="3"/>
        <v>0.12600000000000014</v>
      </c>
      <c r="H30" s="41">
        <f t="shared" si="4"/>
        <v>0.12600000000000014</v>
      </c>
      <c r="I30" s="41">
        <f t="shared" si="6"/>
        <v>-0.0450018</v>
      </c>
      <c r="J30" s="41">
        <f t="shared" si="7"/>
        <v>-0.0450018</v>
      </c>
      <c r="K30" s="28">
        <f t="shared" si="8"/>
        <v>6000.007017552068</v>
      </c>
      <c r="L30" s="48">
        <v>0.16</v>
      </c>
    </row>
    <row r="31" spans="6:12" ht="15.75">
      <c r="F31" s="40">
        <f t="shared" si="5"/>
        <v>5600</v>
      </c>
      <c r="G31" s="41">
        <f t="shared" si="3"/>
        <v>0.10066666666666682</v>
      </c>
      <c r="H31" s="41">
        <f t="shared" si="4"/>
        <v>0.10066666666666682</v>
      </c>
      <c r="I31" s="41">
        <f t="shared" si="6"/>
        <v>-0.013335199999999986</v>
      </c>
      <c r="J31" s="41">
        <f t="shared" si="7"/>
        <v>-0.013335199999999986</v>
      </c>
      <c r="K31" s="28">
        <f t="shared" si="8"/>
        <v>6000.007017552068</v>
      </c>
      <c r="L31" s="48">
        <v>0.14</v>
      </c>
    </row>
    <row r="32" spans="6:12" ht="15.75">
      <c r="F32" s="40">
        <f t="shared" si="5"/>
        <v>5800</v>
      </c>
      <c r="G32" s="41">
        <f t="shared" si="3"/>
        <v>0.07533333333333349</v>
      </c>
      <c r="H32" s="41">
        <f t="shared" si="4"/>
        <v>0.07533333333333349</v>
      </c>
      <c r="I32" s="41">
        <f t="shared" si="6"/>
        <v>0.01833140000000003</v>
      </c>
      <c r="J32" s="41">
        <f t="shared" si="7"/>
        <v>0.01833140000000003</v>
      </c>
      <c r="K32" s="28">
        <f t="shared" si="8"/>
        <v>6000.007017552068</v>
      </c>
      <c r="L32" s="48">
        <v>0.1</v>
      </c>
    </row>
    <row r="33" spans="6:12" ht="15.75">
      <c r="F33" s="40">
        <f t="shared" si="5"/>
        <v>6000</v>
      </c>
      <c r="G33" s="41">
        <f t="shared" si="3"/>
        <v>0.05000000000000015</v>
      </c>
      <c r="H33" s="41">
        <f t="shared" si="4"/>
        <v>0.05000000000000015</v>
      </c>
      <c r="I33" s="41">
        <f t="shared" si="6"/>
        <v>0.04999800000000005</v>
      </c>
      <c r="J33" s="41">
        <f t="shared" si="7"/>
        <v>0.04999800000000005</v>
      </c>
      <c r="K33" s="28">
        <f t="shared" si="8"/>
        <v>6000.007017552068</v>
      </c>
      <c r="L33" s="48">
        <v>0.08</v>
      </c>
    </row>
    <row r="34" spans="6:12" ht="15.75">
      <c r="F34" s="40">
        <f t="shared" si="5"/>
        <v>6200</v>
      </c>
      <c r="G34" s="41">
        <f t="shared" si="3"/>
        <v>0.02466666666666682</v>
      </c>
      <c r="H34" s="41">
        <f t="shared" si="4"/>
        <v>0.02466666666666682</v>
      </c>
      <c r="I34" s="41">
        <f t="shared" si="6"/>
        <v>0.08166460000000006</v>
      </c>
      <c r="J34" s="41">
        <f t="shared" si="7"/>
        <v>0.08166460000000006</v>
      </c>
      <c r="K34" s="28">
        <f t="shared" si="8"/>
        <v>6000.007017552068</v>
      </c>
      <c r="L34" s="48">
        <v>0.06</v>
      </c>
    </row>
    <row r="35" spans="6:12" ht="15.75">
      <c r="F35" s="40">
        <f t="shared" si="5"/>
        <v>6400</v>
      </c>
      <c r="G35" s="41">
        <f t="shared" si="3"/>
        <v>-0.0006666666666663635</v>
      </c>
      <c r="H35" s="41">
        <f t="shared" si="4"/>
        <v>-0.0006666666666663635</v>
      </c>
      <c r="I35" s="41">
        <f t="shared" si="6"/>
        <v>0.11333119999999997</v>
      </c>
      <c r="J35" s="41">
        <f t="shared" si="7"/>
        <v>0.11333119999999997</v>
      </c>
      <c r="K35" s="28">
        <f t="shared" si="8"/>
        <v>6000.007017552068</v>
      </c>
      <c r="L35" s="48">
        <v>0.04</v>
      </c>
    </row>
    <row r="36" spans="6:12" ht="15.75">
      <c r="F36" s="40">
        <f t="shared" si="5"/>
        <v>6600</v>
      </c>
      <c r="G36" s="41">
        <f t="shared" si="3"/>
        <v>-0.025999999999999697</v>
      </c>
      <c r="H36" s="41">
        <f t="shared" si="4"/>
        <v>-0.025999999999999697</v>
      </c>
      <c r="I36" s="41">
        <f t="shared" si="6"/>
        <v>0.1449978000000001</v>
      </c>
      <c r="J36" s="41">
        <f t="shared" si="7"/>
        <v>0.1449978000000001</v>
      </c>
      <c r="K36" s="28">
        <f t="shared" si="8"/>
        <v>6000.007017552068</v>
      </c>
      <c r="L36" s="48">
        <v>0.02</v>
      </c>
    </row>
    <row r="37" spans="2:12" ht="15.75">
      <c r="B37" s="6">
        <v>900</v>
      </c>
      <c r="C37" s="6">
        <v>900</v>
      </c>
      <c r="D37" s="15" t="s">
        <v>68</v>
      </c>
      <c r="F37" s="40">
        <f t="shared" si="5"/>
        <v>6800</v>
      </c>
      <c r="G37" s="41">
        <f t="shared" si="3"/>
        <v>-0.05133333333333303</v>
      </c>
      <c r="H37" s="41">
        <f t="shared" si="4"/>
        <v>-0.05133333333333303</v>
      </c>
      <c r="I37" s="41">
        <f t="shared" si="6"/>
        <v>0.1766644000000001</v>
      </c>
      <c r="J37" s="41">
        <f t="shared" si="7"/>
        <v>0.1766644000000001</v>
      </c>
      <c r="K37" s="28">
        <f t="shared" si="8"/>
        <v>6000.007017552068</v>
      </c>
      <c r="L37" s="48">
        <v>0</v>
      </c>
    </row>
    <row r="38" spans="2:12" ht="15.75">
      <c r="B38" s="6">
        <v>1</v>
      </c>
      <c r="C38" s="6">
        <v>1</v>
      </c>
      <c r="D38" s="15" t="s">
        <v>27</v>
      </c>
      <c r="F38" s="40">
        <f t="shared" si="5"/>
        <v>7000</v>
      </c>
      <c r="G38" s="41">
        <f t="shared" si="3"/>
        <v>-0.07666666666666637</v>
      </c>
      <c r="H38" s="41">
        <f t="shared" si="4"/>
        <v>-0.07666666666666637</v>
      </c>
      <c r="I38" s="41">
        <f t="shared" si="6"/>
        <v>0.2083309999999999</v>
      </c>
      <c r="J38" s="41">
        <f t="shared" si="7"/>
        <v>0.2083309999999999</v>
      </c>
      <c r="K38" s="28">
        <f t="shared" si="8"/>
        <v>6000.007017552068</v>
      </c>
      <c r="L38" s="48">
        <v>-0.02</v>
      </c>
    </row>
    <row r="39" spans="2:12" ht="15.75">
      <c r="B39" s="6">
        <v>0.158333</v>
      </c>
      <c r="C39" s="6">
        <v>0.158333</v>
      </c>
      <c r="D39" s="15" t="s">
        <v>28</v>
      </c>
      <c r="F39" s="40">
        <f t="shared" si="5"/>
        <v>7200</v>
      </c>
      <c r="G39" s="41">
        <f t="shared" si="3"/>
        <v>-0.1019999999999997</v>
      </c>
      <c r="H39" s="41">
        <f t="shared" si="4"/>
        <v>-0.1019999999999997</v>
      </c>
      <c r="I39" s="41">
        <f t="shared" si="6"/>
        <v>0.23999759999999992</v>
      </c>
      <c r="J39" s="41">
        <f t="shared" si="7"/>
        <v>0.23999759999999992</v>
      </c>
      <c r="K39" s="28">
        <f t="shared" si="8"/>
        <v>6000.007017552068</v>
      </c>
      <c r="L39" s="48">
        <v>-0.04</v>
      </c>
    </row>
    <row r="40" spans="2:12" ht="15.75">
      <c r="B40" s="6">
        <v>1000</v>
      </c>
      <c r="C40" s="6">
        <v>1000</v>
      </c>
      <c r="D40" s="15" t="s">
        <v>29</v>
      </c>
      <c r="F40" s="40">
        <f t="shared" si="5"/>
        <v>7400</v>
      </c>
      <c r="G40" s="41">
        <f t="shared" si="3"/>
        <v>-0.12733333333333302</v>
      </c>
      <c r="H40" s="41">
        <f t="shared" si="4"/>
        <v>-0.12733333333333302</v>
      </c>
      <c r="I40" s="41">
        <f t="shared" si="6"/>
        <v>0.2716641999999999</v>
      </c>
      <c r="J40" s="41">
        <f t="shared" si="7"/>
        <v>0.2716641999999999</v>
      </c>
      <c r="K40" s="28">
        <f t="shared" si="8"/>
        <v>6000.007017552068</v>
      </c>
      <c r="L40" s="48">
        <v>-0.06</v>
      </c>
    </row>
    <row r="41" spans="6:12" ht="16.5" thickBot="1">
      <c r="F41" s="40">
        <f t="shared" si="5"/>
        <v>7600</v>
      </c>
      <c r="G41" s="41">
        <f t="shared" si="3"/>
        <v>-0.15266666666666637</v>
      </c>
      <c r="H41" s="41">
        <f t="shared" si="4"/>
        <v>-0.15266666666666637</v>
      </c>
      <c r="I41" s="41">
        <f t="shared" si="6"/>
        <v>0.30333079999999996</v>
      </c>
      <c r="J41" s="41">
        <f t="shared" si="7"/>
        <v>0.30333079999999996</v>
      </c>
      <c r="K41" s="28">
        <f t="shared" si="8"/>
        <v>6000.007017552068</v>
      </c>
      <c r="L41" s="48">
        <v>-0.08</v>
      </c>
    </row>
    <row r="42" spans="2:12" ht="15.75">
      <c r="B42" s="32">
        <f>IF(B2=1,((+B40*(B4-(B5*B13)+B7+B9+B12))+((B6+B8+B11)*B37/B38))/((B39*(B6+B8+B11))+(B40*(1-(B5*(1-B14))+B10))),B18)</f>
        <v>6000.007017552068</v>
      </c>
      <c r="C42" s="33">
        <f>IF(B2=1,(+C40*(C4-(C5*C13)+C7+C9+C12)+(C6+C8+C11)*C37/C38)/((C39*(C6+C8+C11))+C40*(1-(C5*(1-C14))+C10)),C18)</f>
        <v>6000.007017552068</v>
      </c>
      <c r="D42" s="4" t="s">
        <v>15</v>
      </c>
      <c r="F42" s="40">
        <f t="shared" si="5"/>
        <v>7800</v>
      </c>
      <c r="G42" s="41">
        <f t="shared" si="3"/>
        <v>-0.1779999999999997</v>
      </c>
      <c r="H42" s="41">
        <f t="shared" si="4"/>
        <v>-0.1779999999999997</v>
      </c>
      <c r="I42" s="41">
        <f t="shared" si="6"/>
        <v>0.33499739999999995</v>
      </c>
      <c r="J42" s="41">
        <f t="shared" si="7"/>
        <v>0.33499739999999995</v>
      </c>
      <c r="K42" s="28">
        <f t="shared" si="8"/>
        <v>6000.007017552068</v>
      </c>
      <c r="L42" s="48">
        <v>-0.1</v>
      </c>
    </row>
    <row r="43" spans="2:12" ht="16.5" thickBot="1">
      <c r="B43" s="34">
        <f>IF(B2=1,(((-B37/B38)*(1-B5*(1-B14)+B10))+(B39*(B4-B5*B13+B7+B9+B12)))/((B40*(1-B5*(1-B14)+B10))+B39*(B6+B8+B11)),B15)</f>
        <v>0.04999911111007161</v>
      </c>
      <c r="C43" s="35">
        <f>IF(B2=1,(((-C37/C38)*(1-C5*(1-C14)+C10))+(C39*(C4-C5*C13+C7+C9+C12)))/((C40*(1-C5*(1-C14)+C10))+C39*(C6+C8+C11)),C15)</f>
        <v>0.04999911111007161</v>
      </c>
      <c r="D43" s="4" t="s">
        <v>30</v>
      </c>
      <c r="F43" s="42">
        <f t="shared" si="5"/>
        <v>8000</v>
      </c>
      <c r="G43" s="43">
        <f t="shared" si="3"/>
        <v>-0.20333333333333303</v>
      </c>
      <c r="H43" s="43">
        <f t="shared" si="4"/>
        <v>-0.20333333333333303</v>
      </c>
      <c r="I43" s="43">
        <f t="shared" si="6"/>
        <v>0.366664</v>
      </c>
      <c r="J43" s="43">
        <f t="shared" si="7"/>
        <v>0.366664</v>
      </c>
      <c r="K43" s="29">
        <f t="shared" si="8"/>
        <v>6000.007017552068</v>
      </c>
      <c r="L43" s="49">
        <v>-0.12</v>
      </c>
    </row>
  </sheetData>
  <sheetProtection password="C6C8" sheet="1" objects="1" scenarios="1"/>
  <printOptions/>
  <pageMargins left="0.5" right="0.5" top="0.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A1" sqref="A1"/>
    </sheetView>
  </sheetViews>
  <sheetFormatPr defaultColWidth="8.88671875" defaultRowHeight="15"/>
  <sheetData>
    <row r="1" ht="15">
      <c r="A1" t="s">
        <v>84</v>
      </c>
    </row>
    <row r="2" ht="15">
      <c r="B2" t="s">
        <v>85</v>
      </c>
    </row>
    <row r="3" ht="15">
      <c r="B3" t="s">
        <v>82</v>
      </c>
    </row>
    <row r="4" ht="15">
      <c r="B4" t="s">
        <v>83</v>
      </c>
    </row>
    <row r="7" ht="15">
      <c r="A7" t="s">
        <v>47</v>
      </c>
    </row>
    <row r="9" spans="2:5" ht="15">
      <c r="B9" t="s">
        <v>35</v>
      </c>
      <c r="E9" t="s">
        <v>73</v>
      </c>
    </row>
    <row r="10" spans="2:7" ht="15">
      <c r="B10" t="s">
        <v>36</v>
      </c>
      <c r="E10" t="s">
        <v>37</v>
      </c>
      <c r="G10" t="s">
        <v>72</v>
      </c>
    </row>
    <row r="11" spans="2:5" ht="15">
      <c r="B11" t="s">
        <v>39</v>
      </c>
      <c r="E11" t="s">
        <v>38</v>
      </c>
    </row>
    <row r="12" spans="2:5" ht="15">
      <c r="B12" t="s">
        <v>41</v>
      </c>
      <c r="E12" t="s">
        <v>40</v>
      </c>
    </row>
    <row r="13" spans="2:5" ht="15">
      <c r="B13" t="s">
        <v>43</v>
      </c>
      <c r="E13" t="s">
        <v>42</v>
      </c>
    </row>
    <row r="15" spans="2:5" ht="15">
      <c r="B15" t="s">
        <v>44</v>
      </c>
      <c r="E15" t="s">
        <v>74</v>
      </c>
    </row>
    <row r="16" spans="2:5" ht="15">
      <c r="B16" t="s">
        <v>46</v>
      </c>
      <c r="E16" t="s">
        <v>45</v>
      </c>
    </row>
    <row r="19" ht="15">
      <c r="A19" t="s">
        <v>48</v>
      </c>
    </row>
    <row r="20" ht="15">
      <c r="B20" t="s">
        <v>75</v>
      </c>
    </row>
    <row r="21" ht="15">
      <c r="A21" t="s">
        <v>49</v>
      </c>
    </row>
    <row r="22" ht="15">
      <c r="B22" t="s">
        <v>50</v>
      </c>
    </row>
    <row r="25" ht="15">
      <c r="A25" t="s">
        <v>80</v>
      </c>
    </row>
    <row r="26" spans="2:4" ht="15">
      <c r="B26" s="1">
        <v>210</v>
      </c>
      <c r="C26" s="3" t="s">
        <v>3</v>
      </c>
      <c r="D26" s="3"/>
    </row>
    <row r="27" spans="2:4" ht="15">
      <c r="B27" s="1">
        <v>0.9</v>
      </c>
      <c r="C27" s="3" t="s">
        <v>4</v>
      </c>
      <c r="D27" s="3"/>
    </row>
    <row r="28" spans="2:4" ht="15">
      <c r="B28" s="1">
        <v>500</v>
      </c>
      <c r="C28" s="3" t="s">
        <v>5</v>
      </c>
      <c r="D28" s="3"/>
    </row>
    <row r="29" spans="2:4" ht="15">
      <c r="B29" s="1">
        <v>500</v>
      </c>
      <c r="C29" s="3" t="s">
        <v>6</v>
      </c>
      <c r="D29" s="3"/>
    </row>
    <row r="30" spans="2:4" ht="15">
      <c r="B30" s="1">
        <v>2000</v>
      </c>
      <c r="C30" s="3" t="s">
        <v>7</v>
      </c>
      <c r="D30" s="3"/>
    </row>
    <row r="31" spans="2:4" ht="15">
      <c r="B31" s="1">
        <v>400</v>
      </c>
      <c r="C31" s="3" t="s">
        <v>8</v>
      </c>
      <c r="D31" s="3"/>
    </row>
    <row r="32" spans="2:4" ht="15">
      <c r="B32" s="1">
        <v>0.1</v>
      </c>
      <c r="C32" s="3" t="s">
        <v>9</v>
      </c>
      <c r="D32" s="3"/>
    </row>
    <row r="33" spans="2:4" ht="15">
      <c r="B33" s="1">
        <v>500</v>
      </c>
      <c r="C33" s="3" t="s">
        <v>10</v>
      </c>
      <c r="D33" s="3"/>
    </row>
    <row r="34" spans="2:4" ht="15">
      <c r="B34" s="1">
        <v>1500</v>
      </c>
      <c r="C34" s="3" t="s">
        <v>11</v>
      </c>
      <c r="D34" s="3"/>
    </row>
    <row r="35" spans="2:4" ht="15">
      <c r="B35" s="1">
        <v>200</v>
      </c>
      <c r="C35" s="3" t="s">
        <v>12</v>
      </c>
      <c r="D35" s="3"/>
    </row>
    <row r="36" spans="2:4" ht="15">
      <c r="B36" s="1">
        <v>0.2</v>
      </c>
      <c r="C36" s="3" t="s">
        <v>13</v>
      </c>
      <c r="D36" s="3"/>
    </row>
    <row r="37" spans="2:4" ht="15">
      <c r="B37" s="2">
        <v>0.05</v>
      </c>
      <c r="C37" s="3" t="s">
        <v>31</v>
      </c>
      <c r="D37" s="3"/>
    </row>
    <row r="38" spans="2:4" ht="15">
      <c r="B38" s="1">
        <v>900</v>
      </c>
      <c r="C38" s="3" t="s">
        <v>68</v>
      </c>
      <c r="D38" s="3"/>
    </row>
    <row r="39" spans="2:4" ht="15">
      <c r="B39" s="1">
        <v>1</v>
      </c>
      <c r="C39" s="3" t="s">
        <v>27</v>
      </c>
      <c r="D39" s="3"/>
    </row>
    <row r="40" spans="2:4" ht="15">
      <c r="B40" s="1">
        <v>0.158333</v>
      </c>
      <c r="C40" s="3" t="s">
        <v>28</v>
      </c>
      <c r="D40" s="3"/>
    </row>
    <row r="41" spans="2:4" ht="15">
      <c r="B41" s="1">
        <v>1000</v>
      </c>
      <c r="C41" s="3" t="s">
        <v>29</v>
      </c>
      <c r="D41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A1" sqref="A1"/>
    </sheetView>
  </sheetViews>
  <sheetFormatPr defaultColWidth="8.88671875" defaultRowHeight="15"/>
  <sheetData>
    <row r="1" ht="15">
      <c r="A1" t="s">
        <v>52</v>
      </c>
    </row>
    <row r="2" ht="15">
      <c r="B2" t="s">
        <v>51</v>
      </c>
    </row>
    <row r="3" ht="15">
      <c r="B3" t="s">
        <v>53</v>
      </c>
    </row>
    <row r="5" ht="15">
      <c r="A5" t="s">
        <v>56</v>
      </c>
    </row>
    <row r="6" ht="15">
      <c r="B6" t="s">
        <v>54</v>
      </c>
    </row>
    <row r="7" ht="15">
      <c r="C7" t="s">
        <v>58</v>
      </c>
    </row>
    <row r="8" ht="15">
      <c r="C8" t="s">
        <v>55</v>
      </c>
    </row>
    <row r="9" ht="15">
      <c r="B9" t="s">
        <v>57</v>
      </c>
    </row>
    <row r="10" ht="15">
      <c r="C10" t="s">
        <v>59</v>
      </c>
    </row>
    <row r="11" ht="15">
      <c r="C11" t="s">
        <v>60</v>
      </c>
    </row>
    <row r="12" ht="15">
      <c r="B12" t="s">
        <v>61</v>
      </c>
    </row>
    <row r="13" ht="15">
      <c r="C13" t="s">
        <v>62</v>
      </c>
    </row>
    <row r="14" ht="15">
      <c r="B14" t="s">
        <v>63</v>
      </c>
    </row>
    <row r="15" ht="15">
      <c r="C15" t="s">
        <v>64</v>
      </c>
    </row>
    <row r="17" ht="15">
      <c r="A17" t="s">
        <v>65</v>
      </c>
    </row>
    <row r="18" ht="15">
      <c r="B18" t="s">
        <v>66</v>
      </c>
    </row>
    <row r="19" ht="15">
      <c r="C19" t="s">
        <v>67</v>
      </c>
    </row>
    <row r="20" ht="15">
      <c r="B20" t="s">
        <v>70</v>
      </c>
    </row>
    <row r="21" ht="15">
      <c r="C21" t="s">
        <v>69</v>
      </c>
    </row>
    <row r="22" ht="15">
      <c r="B22" t="s">
        <v>71</v>
      </c>
    </row>
    <row r="23" ht="15">
      <c r="C23" t="s">
        <v>69</v>
      </c>
    </row>
    <row r="25" ht="15">
      <c r="B25" t="s">
        <v>76</v>
      </c>
    </row>
    <row r="26" ht="15">
      <c r="C26" t="s">
        <v>77</v>
      </c>
    </row>
    <row r="27" ht="15">
      <c r="C27" t="s">
        <v>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F. Olson</cp:lastModifiedBy>
  <cp:lastPrinted>2004-11-09T21:42:11Z</cp:lastPrinted>
  <dcterms:created xsi:type="dcterms:W3CDTF">2004-11-09T21:29:02Z</dcterms:created>
  <dcterms:modified xsi:type="dcterms:W3CDTF">2007-05-01T04:07:51Z</dcterms:modified>
  <cp:category/>
  <cp:version/>
  <cp:contentType/>
  <cp:contentStatus/>
</cp:coreProperties>
</file>